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1755" windowWidth="12450" windowHeight="7365" tabRatio="641" activeTab="2"/>
  </bookViews>
  <sheets>
    <sheet name="PARAMETROS LICITACION" sheetId="1" r:id="rId1"/>
    <sheet name="HISTORICO DE PEAJES y FTBQ" sheetId="2" r:id="rId2"/>
    <sheet name="ACTUALIZACIONES (2.XDHS)" sheetId="3" r:id="rId3"/>
  </sheets>
  <definedNames/>
  <calcPr fullCalcOnLoad="1"/>
</workbook>
</file>

<file path=xl/sharedStrings.xml><?xml version="1.0" encoding="utf-8"?>
<sst xmlns="http://schemas.openxmlformats.org/spreadsheetml/2006/main" count="277" uniqueCount="166">
  <si>
    <t>€/año</t>
  </si>
  <si>
    <t>Valores</t>
  </si>
  <si>
    <t>Siglas</t>
  </si>
  <si>
    <t>Unidades</t>
  </si>
  <si>
    <t>Siglas BOE</t>
  </si>
  <si>
    <t>Denominación</t>
  </si>
  <si>
    <t>%</t>
  </si>
  <si>
    <t>Formulación</t>
  </si>
  <si>
    <t>Valor directo de BOE</t>
  </si>
  <si>
    <t xml:space="preserve"> Unidades</t>
  </si>
  <si>
    <t>COSTE DE LA ENERGIA</t>
  </si>
  <si>
    <t>Valores de partida</t>
  </si>
  <si>
    <t>Actualización 2</t>
  </si>
  <si>
    <t>Actualización 3</t>
  </si>
  <si>
    <t>Actualización 4</t>
  </si>
  <si>
    <t>Actualización 5</t>
  </si>
  <si>
    <t>Actualización 6</t>
  </si>
  <si>
    <t>Actualización 7</t>
  </si>
  <si>
    <t>Actualización 8</t>
  </si>
  <si>
    <t>Actualización 9</t>
  </si>
  <si>
    <t>Fecha</t>
  </si>
  <si>
    <t>Año</t>
  </si>
  <si>
    <t>Trimestre</t>
  </si>
  <si>
    <t>Orden/Resolución</t>
  </si>
  <si>
    <t>BOE (nº, fecha)</t>
  </si>
  <si>
    <t>PARAMETROS DE LA LICITACION</t>
  </si>
  <si>
    <t>Costes de referencia en el año 0 (licitación) para el cálculo de coeficientes de actualización de los importes de la prestación P1</t>
  </si>
  <si>
    <t>VALORES A SER PUBLICADOS EN EL PLIEGO POR EL ORGANO DE CONTRATACION</t>
  </si>
  <si>
    <t>VALORES A SER OFERTADOS POR LOS LICITANTES EN LA OFERTA ECONOMICA</t>
  </si>
  <si>
    <r>
      <t>PF</t>
    </r>
    <r>
      <rPr>
        <vertAlign val="subscript"/>
        <sz val="11"/>
        <color indexed="8"/>
        <rFont val="Calibri"/>
        <family val="2"/>
      </rPr>
      <t>0</t>
    </r>
  </si>
  <si>
    <r>
      <t>PV</t>
    </r>
    <r>
      <rPr>
        <vertAlign val="subscript"/>
        <sz val="11"/>
        <color indexed="8"/>
        <rFont val="Calibri"/>
        <family val="2"/>
      </rPr>
      <t>0</t>
    </r>
  </si>
  <si>
    <r>
      <t>P1</t>
    </r>
    <r>
      <rPr>
        <vertAlign val="subscript"/>
        <sz val="11"/>
        <color indexed="8"/>
        <rFont val="Calibri"/>
        <family val="2"/>
      </rPr>
      <t>0</t>
    </r>
  </si>
  <si>
    <t>Porcentaje a la baja ofertado sobre el presupuesto de licitación para la prestación P1</t>
  </si>
  <si>
    <r>
      <t>P1</t>
    </r>
    <r>
      <rPr>
        <vertAlign val="subscript"/>
        <sz val="11"/>
        <color indexed="8"/>
        <rFont val="Calibri"/>
        <family val="2"/>
      </rPr>
      <t>LIC</t>
    </r>
  </si>
  <si>
    <t>VALORES A SER ACTUALIZADOS PERIODICAMENTE TRAS CADA PUBLICACION OFICIAL</t>
  </si>
  <si>
    <t>INDICADORES E INDICES DE REFERENCIA</t>
  </si>
  <si>
    <t>PRESUPUESTO DE LICITACION E IMPORTES OFERTADOS</t>
  </si>
  <si>
    <t>Actualización 1</t>
  </si>
  <si>
    <t>[XT_20XX]</t>
  </si>
  <si>
    <t>ACTUALIZACIÓN DEL COSTE DE LA ENERGÍA + GESTIÓN:</t>
  </si>
  <si>
    <t>ACTUALIZACIÓN DE LAS PRESTACIÓN P1 DEL CONTRATO:</t>
  </si>
  <si>
    <t>Valores Ofertados:</t>
  </si>
  <si>
    <t>Valores Actualizados:</t>
  </si>
  <si>
    <t>Total PF'=</t>
  </si>
  <si>
    <t>Total PV'=</t>
  </si>
  <si>
    <t>Total EG'=</t>
  </si>
  <si>
    <t>Inicio</t>
  </si>
  <si>
    <t>Fin</t>
  </si>
  <si>
    <t>Periodo de comparación</t>
  </si>
  <si>
    <t>INFORMACION DE LA ELECTRICIDAD</t>
  </si>
  <si>
    <t>Peajes de acceso de referencia para el cálculo de costes ATR:</t>
  </si>
  <si>
    <t>Fecha/Periodo  de cotización del indicador FTBQ de OMIP para la determinación del precio de la electricidad:</t>
  </si>
  <si>
    <t>Periodo de referencia para la determinación de los SSAA y PPC liquidados por REE</t>
  </si>
  <si>
    <r>
      <t xml:space="preserve">Parámetros auxiliares para el cálculo de los peajes ATR </t>
    </r>
    <r>
      <rPr>
        <i/>
        <sz val="11"/>
        <color indexed="8"/>
        <rFont val="Calibri"/>
        <family val="2"/>
      </rPr>
      <t>(en el ejemplo, datos basados en valores medios nacionales)</t>
    </r>
  </si>
  <si>
    <r>
      <t>K</t>
    </r>
    <r>
      <rPr>
        <vertAlign val="subscript"/>
        <sz val="11"/>
        <color indexed="8"/>
        <rFont val="Calibri"/>
        <family val="2"/>
      </rPr>
      <t>ap</t>
    </r>
  </si>
  <si>
    <t>Factor de apuntamiento de la curva del sistema eléctrico nacional</t>
  </si>
  <si>
    <t>-</t>
  </si>
  <si>
    <t>Consumo de energía eléctrica estimado a futuro tras implementar las mejoras, por trimestres</t>
  </si>
  <si>
    <r>
      <t>Q1</t>
    </r>
    <r>
      <rPr>
        <vertAlign val="subscript"/>
        <sz val="11"/>
        <color indexed="8"/>
        <rFont val="Calibri"/>
        <family val="2"/>
      </rPr>
      <t>LIC</t>
    </r>
  </si>
  <si>
    <t>MWh</t>
  </si>
  <si>
    <r>
      <t>Q2</t>
    </r>
    <r>
      <rPr>
        <vertAlign val="subscript"/>
        <sz val="11"/>
        <color indexed="8"/>
        <rFont val="Calibri"/>
        <family val="2"/>
      </rPr>
      <t>LIC</t>
    </r>
  </si>
  <si>
    <r>
      <t>Q3</t>
    </r>
    <r>
      <rPr>
        <vertAlign val="subscript"/>
        <sz val="11"/>
        <color indexed="8"/>
        <rFont val="Calibri"/>
        <family val="2"/>
      </rPr>
      <t>LIC</t>
    </r>
  </si>
  <si>
    <r>
      <t>Q4</t>
    </r>
    <r>
      <rPr>
        <vertAlign val="subscript"/>
        <sz val="11"/>
        <color indexed="8"/>
        <rFont val="Calibri"/>
        <family val="2"/>
      </rPr>
      <t>LIC</t>
    </r>
  </si>
  <si>
    <r>
      <t>D0</t>
    </r>
    <r>
      <rPr>
        <vertAlign val="subscript"/>
        <sz val="11"/>
        <color indexed="8"/>
        <rFont val="Calibri"/>
        <family val="2"/>
      </rPr>
      <t>LIC</t>
    </r>
  </si>
  <si>
    <t>IMPORTES OFERTADOS PARA EL SUMINISTRO DE ELECTRICIDAD EN EL AÑO DE REFERENCIA</t>
  </si>
  <si>
    <r>
      <t>PF1</t>
    </r>
    <r>
      <rPr>
        <vertAlign val="subscript"/>
        <sz val="11"/>
        <color indexed="8"/>
        <rFont val="Calibri"/>
        <family val="2"/>
      </rPr>
      <t>0</t>
    </r>
  </si>
  <si>
    <t>Componente de la prestación P1 correspondiente a la parte fija de los peajes (periodo P1)</t>
  </si>
  <si>
    <r>
      <t>PF2</t>
    </r>
    <r>
      <rPr>
        <vertAlign val="subscript"/>
        <sz val="11"/>
        <color indexed="8"/>
        <rFont val="Calibri"/>
        <family val="2"/>
      </rPr>
      <t>0</t>
    </r>
  </si>
  <si>
    <t>Componente de la prestación P1 correspondiente a la parte fija de los peajes (periodo P2)</t>
  </si>
  <si>
    <r>
      <t>PF3</t>
    </r>
    <r>
      <rPr>
        <vertAlign val="subscript"/>
        <sz val="11"/>
        <color indexed="8"/>
        <rFont val="Calibri"/>
        <family val="2"/>
      </rPr>
      <t>0</t>
    </r>
  </si>
  <si>
    <t>Componente de la prestación P1 correspondiente a la parte fija de los peajes (periodo P3)</t>
  </si>
  <si>
    <t xml:space="preserve">Componente de la prestación P1 correspondiente a la parte fija de los peajes </t>
  </si>
  <si>
    <r>
      <t>PV1</t>
    </r>
    <r>
      <rPr>
        <vertAlign val="subscript"/>
        <sz val="11"/>
        <color indexed="8"/>
        <rFont val="Calibri"/>
        <family val="2"/>
      </rPr>
      <t>0</t>
    </r>
  </si>
  <si>
    <t>Componente de la prestación P1 correspondiente a la parte variable de los peajes (periodo P1)</t>
  </si>
  <si>
    <r>
      <t>PV2</t>
    </r>
    <r>
      <rPr>
        <vertAlign val="subscript"/>
        <sz val="11"/>
        <color indexed="8"/>
        <rFont val="Calibri"/>
        <family val="2"/>
      </rPr>
      <t>0</t>
    </r>
  </si>
  <si>
    <t>Componente de la prestación P1 correspondiente a la parte variable de los peajes (periodo P2)</t>
  </si>
  <si>
    <r>
      <t>PV3</t>
    </r>
    <r>
      <rPr>
        <vertAlign val="subscript"/>
        <sz val="11"/>
        <color indexed="8"/>
        <rFont val="Calibri"/>
        <family val="2"/>
      </rPr>
      <t>0</t>
    </r>
  </si>
  <si>
    <t>Componente de la prestación P1 correspondiente a la parte variable de los peajes (periodo P3)</t>
  </si>
  <si>
    <t>Componente de la prestación P1 correspondiente a la parte variable de los peajes</t>
  </si>
  <si>
    <t>Componente de la prestación P1 correspondiente al coste de la electricidad+gestión</t>
  </si>
  <si>
    <t>Importe de la prestación P1 para el suministro de electricidad</t>
  </si>
  <si>
    <r>
      <rPr>
        <sz val="11"/>
        <color theme="1"/>
        <rFont val="Calibri"/>
        <family val="2"/>
      </rPr>
      <t>EG</t>
    </r>
    <r>
      <rPr>
        <vertAlign val="subscript"/>
        <sz val="11"/>
        <color indexed="8"/>
        <rFont val="Calibri"/>
        <family val="2"/>
      </rPr>
      <t>0</t>
    </r>
  </si>
  <si>
    <t>Presupuesto de licitación para la prestación P1 (electricidad)</t>
  </si>
  <si>
    <t>PEAJES DE ACCESO DE TERCEROS A REDES (ATR)</t>
  </si>
  <si>
    <t>6.1</t>
  </si>
  <si>
    <t>Precios de los términos de potencia</t>
  </si>
  <si>
    <t>TF1</t>
  </si>
  <si>
    <t>Término de potencia en el periodo tarifario 1</t>
  </si>
  <si>
    <t>€/kW/año</t>
  </si>
  <si>
    <t>TF2</t>
  </si>
  <si>
    <t>Término de potencia en el periodo tarifario 2</t>
  </si>
  <si>
    <t>TF3</t>
  </si>
  <si>
    <t>Término de potencia en el periodo tarifario 3</t>
  </si>
  <si>
    <t>Tp</t>
  </si>
  <si>
    <t>Precios de los términos de energía</t>
  </si>
  <si>
    <t>TV1</t>
  </si>
  <si>
    <t>Término de energía en el periodo tarifario 1</t>
  </si>
  <si>
    <t>€/kWh</t>
  </si>
  <si>
    <t>TV2</t>
  </si>
  <si>
    <t>Término de energía en el periodo tarifario 2</t>
  </si>
  <si>
    <t>TV3</t>
  </si>
  <si>
    <t>Término de energía en el periodo tarifario 3</t>
  </si>
  <si>
    <t>Fecha o periodo de cotización del índice FTBQ en OMIP</t>
  </si>
  <si>
    <t>Fecha concreta o mes de referencia</t>
  </si>
  <si>
    <t>DD/MM/AA ó MM/AA</t>
  </si>
  <si>
    <t>FTBQ1</t>
  </si>
  <si>
    <t>Precio de la electricidad según el futuro MIBEL de OMIP (1º Q tras la fecha de referencia)</t>
  </si>
  <si>
    <t>Valor directo de www.omip.pt</t>
  </si>
  <si>
    <t>€/MWh</t>
  </si>
  <si>
    <t>FTBQ2</t>
  </si>
  <si>
    <t>Precio de la electricidad según el futuro MIBEL de OMIP (2º Q tras la fecha de referencia)</t>
  </si>
  <si>
    <t>FTBQ3</t>
  </si>
  <si>
    <t>Precio de la electricidad según el futuro MIBEL de OMIP (3º Q tras la fecha de referencia)</t>
  </si>
  <si>
    <t>FTBQ4</t>
  </si>
  <si>
    <t>Precio de la electricidad según el futuro MIBEL de OMIP (4º Q tras la fecha de referencia)</t>
  </si>
  <si>
    <t>FTBQ</t>
  </si>
  <si>
    <t>Precio medio de los precios Q1-Q4 ponderados por los consumos en cada trimestre</t>
  </si>
  <si>
    <r>
      <t>Σ</t>
    </r>
    <r>
      <rPr>
        <vertAlign val="subscript"/>
        <sz val="11"/>
        <color indexed="8"/>
        <rFont val="Calibri"/>
        <family val="2"/>
      </rPr>
      <t>i=1..4</t>
    </r>
    <r>
      <rPr>
        <sz val="11"/>
        <color theme="1"/>
        <rFont val="Calibri"/>
        <family val="2"/>
      </rPr>
      <t>(FTBQ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*Qi</t>
    </r>
    <r>
      <rPr>
        <vertAlign val="subscript"/>
        <sz val="11"/>
        <color indexed="8"/>
        <rFont val="Calibri"/>
        <family val="2"/>
      </rPr>
      <t>LIC</t>
    </r>
    <r>
      <rPr>
        <sz val="11"/>
        <color theme="1"/>
        <rFont val="Calibri"/>
        <family val="2"/>
      </rPr>
      <t>) / D0</t>
    </r>
    <r>
      <rPr>
        <vertAlign val="subscript"/>
        <sz val="11"/>
        <color indexed="8"/>
        <rFont val="Calibri"/>
        <family val="2"/>
      </rPr>
      <t>LIC</t>
    </r>
  </si>
  <si>
    <t>Periodo de referencia para la determinación de los SSAA y PPC en REE</t>
  </si>
  <si>
    <t>Año de referencia</t>
  </si>
  <si>
    <t>AA</t>
  </si>
  <si>
    <t>SSAA</t>
  </si>
  <si>
    <t>Sobrecoste al precio de la electricidad en concepto de servicios de ajuste del sistema</t>
  </si>
  <si>
    <t>Informe anual de REE (www.ree.es)</t>
  </si>
  <si>
    <t>PPC</t>
  </si>
  <si>
    <t>Sobrecoste al precio de la electricidad en concepto de pagos por capacidad (garantía de potencia)</t>
  </si>
  <si>
    <t>EXC.+REACT.</t>
  </si>
  <si>
    <t>Sobrecoste al precio de la electricidad por excesos de potencia y generación de energía reactiva</t>
  </si>
  <si>
    <t>Repercusión directa según facturas</t>
  </si>
  <si>
    <t>NR</t>
  </si>
  <si>
    <t>Sobrecoste al precio de la electricidad por SSAA, PPC y EXC.+REACT.</t>
  </si>
  <si>
    <t>SSAA+PPC+(EXC.+REACT.)</t>
  </si>
  <si>
    <t>Tarifas</t>
  </si>
  <si>
    <t>Nº de periodos</t>
  </si>
  <si>
    <t>2.0A</t>
  </si>
  <si>
    <t>2.0DHA</t>
  </si>
  <si>
    <t>2.1A</t>
  </si>
  <si>
    <t>2.1DHA</t>
  </si>
  <si>
    <t>3.0A</t>
  </si>
  <si>
    <t>2.0DHS</t>
  </si>
  <si>
    <t>2.1DHS</t>
  </si>
  <si>
    <t>3.1A</t>
  </si>
  <si>
    <t>6.2</t>
  </si>
  <si>
    <t>6.3</t>
  </si>
  <si>
    <t>6.4</t>
  </si>
  <si>
    <t>6.5</t>
  </si>
  <si>
    <t>HISTORICO DE VALORES  DE PEAJES y FTBQ (OMIP) PARA LAS REVISIONES</t>
  </si>
  <si>
    <t>CÁLCULO DE ACTUALIZACIÓN DEL SUMINISTRO DE ELECTRICIDAD</t>
  </si>
  <si>
    <t>∆FTB*Kap=</t>
  </si>
  <si>
    <t>∆NR=</t>
  </si>
  <si>
    <t>Total P1'=</t>
  </si>
  <si>
    <t>ACTUALIZACIÓN DE LOS PEAJES FIJOS Y VARIABLES ELECTRICOS:</t>
  </si>
  <si>
    <t>KTF1 =</t>
  </si>
  <si>
    <t>KTV1 =</t>
  </si>
  <si>
    <t>KTV2 =</t>
  </si>
  <si>
    <t>KTV3 =</t>
  </si>
  <si>
    <t>ΔEG=</t>
  </si>
  <si>
    <r>
      <t>Total PF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=</t>
    </r>
  </si>
  <si>
    <r>
      <t>Total PV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=</t>
    </r>
  </si>
  <si>
    <r>
      <t>Total EG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=</t>
    </r>
  </si>
  <si>
    <r>
      <t>Total P1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=</t>
    </r>
  </si>
  <si>
    <t>TPA (tarifas 2.0A, 2.0DHA y 2.0DHS) y Tp (resto)</t>
  </si>
  <si>
    <t>TEA (tarifa 2.0A, 2.0DHA, 2.0DHS), Te (resto tarifas)</t>
  </si>
  <si>
    <t>TEA (tarifa 2.0DHA, 2.0DHS), Te (resto tarifas)</t>
  </si>
  <si>
    <t>TEA (tarifa 2.0DHS), Te (resto tarifas)</t>
  </si>
  <si>
    <t>Nota importante: modelo válido para tarifas 2.XDHS={2.0DHS, 2.1DHS}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</si>
</sst>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"/>
    <numFmt numFmtId="166" formatCode="0.0%"/>
    <numFmt numFmtId="167" formatCode="#,##0.00\ &quot;€&quot;"/>
    <numFmt numFmtId="168" formatCode="#,##0.000000"/>
    <numFmt numFmtId="169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theme="0"/>
      </right>
      <top style="medium">
        <color theme="0"/>
      </top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>
        <color theme="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/>
      <right/>
      <top style="thin">
        <color theme="0"/>
      </top>
      <bottom/>
    </border>
    <border>
      <left/>
      <right style="medium">
        <color theme="0"/>
      </right>
      <top/>
      <bottom/>
    </border>
    <border>
      <left style="thin"/>
      <right/>
      <top style="medium"/>
      <bottom/>
    </border>
    <border>
      <left/>
      <right style="medium">
        <color theme="0"/>
      </right>
      <top/>
      <bottom style="medium"/>
    </border>
    <border>
      <left style="medium">
        <color theme="0"/>
      </left>
      <right style="medium">
        <color theme="0"/>
      </right>
      <top/>
      <bottom style="medium"/>
    </border>
    <border>
      <left/>
      <right style="medium"/>
      <top/>
      <bottom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48" fillId="33" borderId="0" xfId="0" applyFont="1" applyFill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3" fontId="0" fillId="10" borderId="19" xfId="0" applyNumberFormat="1" applyFill="1" applyBorder="1" applyAlignment="1">
      <alignment horizontal="center" vertical="center"/>
    </xf>
    <xf numFmtId="3" fontId="0" fillId="10" borderId="20" xfId="0" applyNumberForma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14" borderId="17" xfId="0" applyFont="1" applyFill="1" applyBorder="1" applyAlignment="1">
      <alignment vertical="center"/>
    </xf>
    <xf numFmtId="0" fontId="48" fillId="14" borderId="18" xfId="0" applyFont="1" applyFill="1" applyBorder="1" applyAlignment="1">
      <alignment vertical="center"/>
    </xf>
    <xf numFmtId="0" fontId="0" fillId="14" borderId="18" xfId="0" applyFont="1" applyFill="1" applyBorder="1" applyAlignment="1">
      <alignment horizontal="center" vertical="center"/>
    </xf>
    <xf numFmtId="3" fontId="0" fillId="14" borderId="18" xfId="0" applyNumberFormat="1" applyFill="1" applyBorder="1" applyAlignment="1">
      <alignment horizontal="center" vertical="center"/>
    </xf>
    <xf numFmtId="0" fontId="48" fillId="2" borderId="0" xfId="0" applyFont="1" applyFill="1" applyBorder="1" applyAlignment="1">
      <alignment vertical="center"/>
    </xf>
    <xf numFmtId="3" fontId="0" fillId="0" borderId="21" xfId="0" applyNumberFormat="1" applyFill="1" applyBorder="1" applyAlignment="1">
      <alignment horizontal="center" vertical="center"/>
    </xf>
    <xf numFmtId="14" fontId="0" fillId="10" borderId="2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23" xfId="0" applyFill="1" applyBorder="1" applyAlignment="1">
      <alignment horizontal="left" vertical="center"/>
    </xf>
    <xf numFmtId="3" fontId="0" fillId="14" borderId="24" xfId="0" applyNumberForma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horizontal="left" vertical="center"/>
    </xf>
    <xf numFmtId="0" fontId="52" fillId="0" borderId="0" xfId="0" applyFont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25" xfId="0" applyFont="1" applyFill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left" vertical="center"/>
    </xf>
    <xf numFmtId="4" fontId="0" fillId="34" borderId="26" xfId="52" applyNumberFormat="1" applyFont="1" applyFill="1" applyBorder="1" applyAlignment="1">
      <alignment horizontal="left" vertical="center"/>
    </xf>
    <xf numFmtId="4" fontId="0" fillId="34" borderId="27" xfId="0" applyNumberFormat="1" applyFont="1" applyFill="1" applyBorder="1" applyAlignment="1">
      <alignment horizontal="left" vertical="center"/>
    </xf>
    <xf numFmtId="4" fontId="0" fillId="33" borderId="28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166" fontId="0" fillId="33" borderId="29" xfId="52" applyNumberFormat="1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48" fillId="33" borderId="0" xfId="0" applyFont="1" applyFill="1" applyBorder="1" applyAlignment="1" applyProtection="1">
      <alignment horizontal="left" vertical="center"/>
      <protection/>
    </xf>
    <xf numFmtId="3" fontId="48" fillId="33" borderId="0" xfId="0" applyNumberFormat="1" applyFont="1" applyFill="1" applyBorder="1" applyAlignment="1" applyProtection="1">
      <alignment horizontal="left" vertical="center"/>
      <protection/>
    </xf>
    <xf numFmtId="0" fontId="48" fillId="19" borderId="31" xfId="0" applyFont="1" applyFill="1" applyBorder="1" applyAlignment="1">
      <alignment vertical="center"/>
    </xf>
    <xf numFmtId="0" fontId="48" fillId="34" borderId="31" xfId="0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4" fontId="0" fillId="19" borderId="32" xfId="0" applyNumberFormat="1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167" fontId="48" fillId="33" borderId="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0" fillId="0" borderId="14" xfId="0" applyFill="1" applyBorder="1" applyAlignment="1" applyProtection="1">
      <alignment horizontal="left"/>
      <protection locked="0"/>
    </xf>
    <xf numFmtId="165" fontId="48" fillId="0" borderId="0" xfId="0" applyNumberFormat="1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 horizontal="left"/>
      <protection/>
    </xf>
    <xf numFmtId="164" fontId="48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167" fontId="48" fillId="0" borderId="0" xfId="0" applyNumberFormat="1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1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 locked="0"/>
    </xf>
    <xf numFmtId="0" fontId="0" fillId="10" borderId="31" xfId="0" applyFill="1" applyBorder="1" applyAlignment="1" applyProtection="1">
      <alignment horizontal="center"/>
      <protection/>
    </xf>
    <xf numFmtId="0" fontId="0" fillId="10" borderId="31" xfId="0" applyFill="1" applyBorder="1" applyAlignment="1" applyProtection="1">
      <alignment horizontal="center"/>
      <protection locked="0"/>
    </xf>
    <xf numFmtId="168" fontId="0" fillId="0" borderId="19" xfId="0" applyNumberFormat="1" applyFill="1" applyBorder="1" applyAlignment="1" applyProtection="1">
      <alignment horizontal="center"/>
      <protection locked="0"/>
    </xf>
    <xf numFmtId="168" fontId="0" fillId="0" borderId="22" xfId="0" applyNumberFormat="1" applyFill="1" applyBorder="1" applyAlignment="1" applyProtection="1">
      <alignment horizontal="center"/>
      <protection locked="0"/>
    </xf>
    <xf numFmtId="168" fontId="0" fillId="0" borderId="20" xfId="0" applyNumberFormat="1" applyFill="1" applyBorder="1" applyAlignment="1" applyProtection="1">
      <alignment horizontal="center"/>
      <protection locked="0"/>
    </xf>
    <xf numFmtId="0" fontId="56" fillId="33" borderId="0" xfId="0" applyFont="1" applyFill="1" applyAlignment="1">
      <alignment vertical="center"/>
    </xf>
    <xf numFmtId="0" fontId="48" fillId="33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left" vertical="center"/>
    </xf>
    <xf numFmtId="2" fontId="0" fillId="19" borderId="35" xfId="52" applyNumberFormat="1" applyFont="1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4" fontId="0" fillId="34" borderId="37" xfId="0" applyNumberFormat="1" applyFont="1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4" fontId="0" fillId="33" borderId="39" xfId="0" applyNumberFormat="1" applyFont="1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3" fontId="0" fillId="34" borderId="26" xfId="52" applyNumberFormat="1" applyFont="1" applyFill="1" applyBorder="1" applyAlignment="1">
      <alignment horizontal="left" vertical="center"/>
    </xf>
    <xf numFmtId="3" fontId="0" fillId="34" borderId="27" xfId="0" applyNumberFormat="1" applyFont="1" applyFill="1" applyBorder="1" applyAlignment="1">
      <alignment horizontal="left" vertical="center"/>
    </xf>
    <xf numFmtId="3" fontId="0" fillId="33" borderId="27" xfId="0" applyNumberFormat="1" applyFont="1" applyFill="1" applyBorder="1" applyAlignment="1">
      <alignment horizontal="left" vertical="center"/>
    </xf>
    <xf numFmtId="3" fontId="0" fillId="34" borderId="27" xfId="52" applyNumberFormat="1" applyFont="1" applyFill="1" applyBorder="1" applyAlignment="1">
      <alignment horizontal="left" vertical="center"/>
    </xf>
    <xf numFmtId="0" fontId="57" fillId="33" borderId="14" xfId="0" applyFont="1" applyFill="1" applyBorder="1" applyAlignment="1">
      <alignment vertical="center"/>
    </xf>
    <xf numFmtId="0" fontId="48" fillId="10" borderId="0" xfId="0" applyFont="1" applyFill="1" applyAlignment="1">
      <alignment vertical="center"/>
    </xf>
    <xf numFmtId="3" fontId="0" fillId="33" borderId="0" xfId="0" applyNumberForma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6" fillId="10" borderId="19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14" fontId="6" fillId="10" borderId="22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left" vertical="center"/>
    </xf>
    <xf numFmtId="0" fontId="6" fillId="10" borderId="20" xfId="0" applyFon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left" vertical="center"/>
    </xf>
    <xf numFmtId="168" fontId="0" fillId="10" borderId="19" xfId="0" applyNumberFormat="1" applyFont="1" applyFill="1" applyBorder="1" applyAlignment="1" applyProtection="1">
      <alignment horizontal="center" vertical="center"/>
      <protection locked="0"/>
    </xf>
    <xf numFmtId="168" fontId="0" fillId="10" borderId="22" xfId="0" applyNumberFormat="1" applyFont="1" applyFill="1" applyBorder="1" applyAlignment="1" applyProtection="1">
      <alignment horizontal="center" vertical="center"/>
      <protection locked="0"/>
    </xf>
    <xf numFmtId="168" fontId="0" fillId="10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44" xfId="0" applyFont="1" applyFill="1" applyBorder="1" applyAlignment="1">
      <alignment horizontal="left" vertical="center"/>
    </xf>
    <xf numFmtId="164" fontId="0" fillId="0" borderId="45" xfId="0" applyNumberFormat="1" applyFont="1" applyBorder="1" applyAlignment="1">
      <alignment horizontal="center" vertical="center"/>
    </xf>
    <xf numFmtId="0" fontId="0" fillId="33" borderId="26" xfId="0" applyFill="1" applyBorder="1" applyAlignment="1">
      <alignment horizontal="left" vertical="center"/>
    </xf>
    <xf numFmtId="14" fontId="6" fillId="10" borderId="19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2" fontId="0" fillId="10" borderId="22" xfId="0" applyNumberFormat="1" applyFont="1" applyFill="1" applyBorder="1" applyAlignment="1">
      <alignment horizontal="center" vertical="center"/>
    </xf>
    <xf numFmtId="2" fontId="0" fillId="33" borderId="22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169" fontId="0" fillId="33" borderId="0" xfId="0" applyNumberForma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169" fontId="0" fillId="33" borderId="11" xfId="0" applyNumberFormat="1" applyFill="1" applyBorder="1" applyAlignment="1">
      <alignment vertical="center"/>
    </xf>
    <xf numFmtId="0" fontId="0" fillId="33" borderId="28" xfId="0" applyFill="1" applyBorder="1" applyAlignment="1">
      <alignment horizontal="left" vertical="center"/>
    </xf>
    <xf numFmtId="2" fontId="0" fillId="33" borderId="20" xfId="0" applyNumberFormat="1" applyFont="1" applyFill="1" applyBorder="1" applyAlignment="1">
      <alignment horizontal="center" vertical="center"/>
    </xf>
    <xf numFmtId="169" fontId="0" fillId="33" borderId="0" xfId="0" applyNumberFormat="1" applyFont="1" applyFill="1" applyAlignment="1">
      <alignment horizontal="left" vertical="center"/>
    </xf>
    <xf numFmtId="0" fontId="59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Alignment="1">
      <alignment vertical="center"/>
    </xf>
    <xf numFmtId="0" fontId="56" fillId="33" borderId="0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Alignment="1" applyProtection="1">
      <alignment horizontal="left"/>
      <protection/>
    </xf>
    <xf numFmtId="168" fontId="0" fillId="0" borderId="32" xfId="0" applyNumberFormat="1" applyFill="1" applyBorder="1" applyAlignment="1" applyProtection="1">
      <alignment horizontal="center"/>
      <protection locked="0"/>
    </xf>
    <xf numFmtId="168" fontId="0" fillId="0" borderId="46" xfId="0" applyNumberFormat="1" applyFill="1" applyBorder="1" applyAlignment="1" applyProtection="1">
      <alignment horizontal="center"/>
      <protection locked="0"/>
    </xf>
    <xf numFmtId="168" fontId="0" fillId="0" borderId="2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24" xfId="0" applyFill="1" applyBorder="1" applyAlignment="1">
      <alignment horizontal="left" vertical="center"/>
    </xf>
    <xf numFmtId="0" fontId="0" fillId="33" borderId="15" xfId="0" applyFill="1" applyBorder="1" applyAlignment="1">
      <alignment horizontal="right" vertic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3" fontId="0" fillId="0" borderId="18" xfId="0" applyNumberForma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64" fontId="48" fillId="0" borderId="0" xfId="0" applyNumberFormat="1" applyFont="1" applyFill="1" applyBorder="1" applyAlignment="1" applyProtection="1">
      <alignment horizontal="center"/>
      <protection/>
    </xf>
    <xf numFmtId="165" fontId="48" fillId="0" borderId="0" xfId="0" applyNumberFormat="1" applyFont="1" applyFill="1" applyBorder="1" applyAlignment="1" applyProtection="1">
      <alignment horizontal="center"/>
      <protection/>
    </xf>
    <xf numFmtId="0" fontId="0" fillId="33" borderId="47" xfId="0" applyFill="1" applyBorder="1" applyAlignment="1">
      <alignment horizontal="left" vertical="center"/>
    </xf>
    <xf numFmtId="168" fontId="0" fillId="0" borderId="31" xfId="0" applyNumberFormat="1" applyFill="1" applyBorder="1" applyAlignment="1" applyProtection="1">
      <alignment horizontal="center"/>
      <protection locked="0"/>
    </xf>
    <xf numFmtId="168" fontId="0" fillId="0" borderId="24" xfId="0" applyNumberFormat="1" applyFill="1" applyBorder="1" applyAlignment="1" applyProtection="1">
      <alignment horizontal="center"/>
      <protection locked="0"/>
    </xf>
    <xf numFmtId="3" fontId="0" fillId="33" borderId="22" xfId="0" applyNumberFormat="1" applyFont="1" applyFill="1" applyBorder="1" applyAlignment="1">
      <alignment horizontal="center" vertical="center"/>
    </xf>
    <xf numFmtId="0" fontId="60" fillId="19" borderId="17" xfId="0" applyFont="1" applyFill="1" applyBorder="1" applyAlignment="1">
      <alignment horizontal="left" vertical="center"/>
    </xf>
    <xf numFmtId="0" fontId="60" fillId="19" borderId="24" xfId="0" applyFont="1" applyFill="1" applyBorder="1" applyAlignment="1">
      <alignment horizontal="left" vertical="center"/>
    </xf>
    <xf numFmtId="14" fontId="60" fillId="19" borderId="17" xfId="0" applyNumberFormat="1" applyFont="1" applyFill="1" applyBorder="1" applyAlignment="1">
      <alignment horizontal="left" vertical="center" wrapText="1"/>
    </xf>
    <xf numFmtId="0" fontId="48" fillId="33" borderId="0" xfId="0" applyFont="1" applyFill="1" applyBorder="1" applyAlignment="1" applyProtection="1">
      <alignment horizontal="center" vertical="center"/>
      <protection/>
    </xf>
    <xf numFmtId="167" fontId="48" fillId="33" borderId="0" xfId="0" applyNumberFormat="1" applyFont="1" applyFill="1" applyBorder="1" applyAlignment="1" applyProtection="1">
      <alignment horizontal="center" vertical="center"/>
      <protection/>
    </xf>
    <xf numFmtId="167" fontId="48" fillId="0" borderId="14" xfId="0" applyNumberFormat="1" applyFont="1" applyFill="1" applyBorder="1" applyAlignment="1" applyProtection="1">
      <alignment horizontal="center"/>
      <protection locked="0"/>
    </xf>
    <xf numFmtId="167" fontId="48" fillId="0" borderId="46" xfId="0" applyNumberFormat="1" applyFont="1" applyFill="1" applyBorder="1" applyAlignment="1" applyProtection="1">
      <alignment horizontal="center"/>
      <protection locked="0"/>
    </xf>
    <xf numFmtId="167" fontId="48" fillId="0" borderId="14" xfId="0" applyNumberFormat="1" applyFont="1" applyFill="1" applyBorder="1" applyAlignment="1" applyProtection="1">
      <alignment horizontal="center"/>
      <protection/>
    </xf>
    <xf numFmtId="167" fontId="48" fillId="0" borderId="46" xfId="0" applyNumberFormat="1" applyFont="1" applyFill="1" applyBorder="1" applyAlignment="1" applyProtection="1">
      <alignment horizontal="center"/>
      <protection/>
    </xf>
    <xf numFmtId="167" fontId="48" fillId="0" borderId="15" xfId="0" applyNumberFormat="1" applyFont="1" applyFill="1" applyBorder="1" applyAlignment="1" applyProtection="1">
      <alignment horizontal="center"/>
      <protection/>
    </xf>
    <xf numFmtId="167" fontId="48" fillId="0" borderId="29" xfId="0" applyNumberFormat="1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/>
      <protection/>
    </xf>
    <xf numFmtId="0" fontId="48" fillId="0" borderId="32" xfId="0" applyFont="1" applyFill="1" applyBorder="1" applyAlignment="1" applyProtection="1">
      <alignment horizontal="center"/>
      <protection/>
    </xf>
    <xf numFmtId="167" fontId="48" fillId="0" borderId="12" xfId="0" applyNumberFormat="1" applyFont="1" applyFill="1" applyBorder="1" applyAlignment="1" applyProtection="1">
      <alignment horizontal="center"/>
      <protection locked="0"/>
    </xf>
    <xf numFmtId="167" fontId="48" fillId="0" borderId="32" xfId="0" applyNumberFormat="1" applyFont="1" applyFill="1" applyBorder="1" applyAlignment="1" applyProtection="1">
      <alignment horizontal="center"/>
      <protection locked="0"/>
    </xf>
    <xf numFmtId="167" fontId="48" fillId="0" borderId="12" xfId="0" applyNumberFormat="1" applyFont="1" applyFill="1" applyBorder="1" applyAlignment="1" applyProtection="1">
      <alignment horizontal="center"/>
      <protection/>
    </xf>
    <xf numFmtId="167" fontId="48" fillId="0" borderId="3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1123950</xdr:colOff>
      <xdr:row>0</xdr:row>
      <xdr:rowOff>123825</xdr:rowOff>
    </xdr:from>
    <xdr:to>
      <xdr:col>5</xdr:col>
      <xdr:colOff>1514475</xdr:colOff>
      <xdr:row>4</xdr:row>
      <xdr:rowOff>19050</xdr:rowOff>
    </xdr:to>
    <xdr:pic>
      <xdr:nvPicPr>
        <xdr:cNvPr id="1" name="Picture 1" descr="A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23825"/>
          <a:ext cx="1885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428625</xdr:colOff>
      <xdr:row>0</xdr:row>
      <xdr:rowOff>161925</xdr:rowOff>
    </xdr:from>
    <xdr:to>
      <xdr:col>16</xdr:col>
      <xdr:colOff>1847850</xdr:colOff>
      <xdr:row>3</xdr:row>
      <xdr:rowOff>85725</xdr:rowOff>
    </xdr:to>
    <xdr:pic>
      <xdr:nvPicPr>
        <xdr:cNvPr id="1" name="Picture 1" descr="A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65450" y="161925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0</xdr:row>
      <xdr:rowOff>238125</xdr:rowOff>
    </xdr:from>
    <xdr:to>
      <xdr:col>11</xdr:col>
      <xdr:colOff>114300</xdr:colOff>
      <xdr:row>4</xdr:row>
      <xdr:rowOff>152400</xdr:rowOff>
    </xdr:to>
    <xdr:pic>
      <xdr:nvPicPr>
        <xdr:cNvPr id="1" name="Picture 1" descr="A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238125"/>
          <a:ext cx="1885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="75" zoomScaleNormal="75" zoomScalePageLayoutView="0" workbookViewId="0" topLeftCell="A1">
      <selection activeCell="C24" sqref="C24"/>
    </sheetView>
  </sheetViews>
  <sheetFormatPr defaultColWidth="0" defaultRowHeight="0" customHeight="1" zeroHeight="1"/>
  <cols>
    <col min="1" max="1" width="2.00390625" style="6" customWidth="1"/>
    <col min="2" max="2" width="8.28125" style="6" customWidth="1"/>
    <col min="3" max="3" width="89.8515625" style="6" customWidth="1"/>
    <col min="4" max="4" width="15.57421875" style="11" customWidth="1"/>
    <col min="5" max="5" width="22.421875" style="11" customWidth="1"/>
    <col min="6" max="6" width="24.7109375" style="11" customWidth="1"/>
    <col min="7" max="33" width="0" style="6" hidden="1" customWidth="1"/>
    <col min="34" max="16384" width="11.421875" style="6" hidden="1" customWidth="1"/>
  </cols>
  <sheetData>
    <row r="1" spans="1:6" ht="21">
      <c r="A1" s="3"/>
      <c r="B1" s="4" t="s">
        <v>25</v>
      </c>
      <c r="C1" s="4"/>
      <c r="D1" s="5"/>
      <c r="E1" s="5"/>
      <c r="F1" s="5"/>
    </row>
    <row r="2" spans="1:6" ht="15.75" thickBot="1">
      <c r="A2" s="3"/>
      <c r="B2" s="8"/>
      <c r="C2" s="8"/>
      <c r="D2" s="5"/>
      <c r="E2" s="5"/>
      <c r="F2" s="5"/>
    </row>
    <row r="3" spans="1:6" ht="15.75" thickBot="1">
      <c r="A3" s="3"/>
      <c r="B3" s="62"/>
      <c r="C3" s="98" t="s">
        <v>27</v>
      </c>
      <c r="D3" s="5"/>
      <c r="E3" s="5"/>
      <c r="F3" s="5"/>
    </row>
    <row r="4" spans="1:6" ht="15.75" thickBot="1">
      <c r="A4" s="3"/>
      <c r="B4" s="63"/>
      <c r="C4" s="98" t="s">
        <v>28</v>
      </c>
      <c r="D4" s="5"/>
      <c r="E4" s="5"/>
      <c r="F4" s="5"/>
    </row>
    <row r="5" spans="1:6" ht="15">
      <c r="A5" s="3"/>
      <c r="B5" s="8"/>
      <c r="C5" s="8"/>
      <c r="D5" s="5"/>
      <c r="E5" s="5"/>
      <c r="F5" s="5"/>
    </row>
    <row r="6" spans="1:6" s="49" customFormat="1" ht="18.75">
      <c r="A6" s="46"/>
      <c r="B6" s="47" t="s">
        <v>35</v>
      </c>
      <c r="C6" s="47"/>
      <c r="D6" s="48"/>
      <c r="E6" s="48"/>
      <c r="F6" s="48"/>
    </row>
    <row r="7" spans="1:6" ht="15">
      <c r="A7" s="3"/>
      <c r="B7" s="8"/>
      <c r="C7" s="8"/>
      <c r="D7" s="5"/>
      <c r="E7" s="5"/>
      <c r="F7" s="5"/>
    </row>
    <row r="8" spans="1:6" ht="15">
      <c r="A8" s="3"/>
      <c r="B8" s="64" t="s">
        <v>49</v>
      </c>
      <c r="C8" s="18"/>
      <c r="D8" s="2"/>
      <c r="E8" s="45"/>
      <c r="F8" s="5"/>
    </row>
    <row r="9" spans="1:6" ht="15.75" thickBot="1">
      <c r="A9" s="3"/>
      <c r="B9" s="8" t="s">
        <v>26</v>
      </c>
      <c r="C9" s="8"/>
      <c r="D9" s="5"/>
      <c r="E9" s="5"/>
      <c r="F9" s="5"/>
    </row>
    <row r="10" spans="1:6" ht="15.75" thickBot="1">
      <c r="A10" s="3"/>
      <c r="B10" s="42" t="s">
        <v>50</v>
      </c>
      <c r="C10" s="8"/>
      <c r="D10" s="165"/>
      <c r="E10" s="166"/>
      <c r="F10" s="5"/>
    </row>
    <row r="11" spans="1:6" ht="15.75" customHeight="1" thickBot="1">
      <c r="A11" s="3"/>
      <c r="B11" s="42" t="s">
        <v>51</v>
      </c>
      <c r="C11" s="8"/>
      <c r="D11" s="167"/>
      <c r="E11" s="166"/>
      <c r="F11" s="5"/>
    </row>
    <row r="12" spans="1:6" ht="15.75" customHeight="1" thickBot="1">
      <c r="A12" s="3"/>
      <c r="B12" s="42" t="s">
        <v>52</v>
      </c>
      <c r="C12" s="8"/>
      <c r="D12" s="167"/>
      <c r="E12" s="166"/>
      <c r="F12" s="5"/>
    </row>
    <row r="13" spans="1:6" ht="15">
      <c r="A13" s="3"/>
      <c r="B13" s="18"/>
      <c r="C13" s="18"/>
      <c r="D13" s="2"/>
      <c r="E13" s="45"/>
      <c r="F13" s="5"/>
    </row>
    <row r="14" spans="1:6" ht="15">
      <c r="A14" s="3"/>
      <c r="B14" s="12" t="s">
        <v>53</v>
      </c>
      <c r="C14" s="12"/>
      <c r="D14" s="13"/>
      <c r="E14" s="13"/>
      <c r="F14" s="13"/>
    </row>
    <row r="15" spans="1:6" s="14" customFormat="1" ht="15.75" thickBot="1">
      <c r="A15" s="8"/>
      <c r="B15" s="12" t="s">
        <v>2</v>
      </c>
      <c r="C15" s="12" t="s">
        <v>5</v>
      </c>
      <c r="D15" s="13" t="s">
        <v>9</v>
      </c>
      <c r="E15" s="13" t="s">
        <v>1</v>
      </c>
      <c r="F15" s="5"/>
    </row>
    <row r="16" spans="1:6" ht="18.75" thickBot="1">
      <c r="A16" s="3"/>
      <c r="B16" s="28" t="s">
        <v>54</v>
      </c>
      <c r="C16" s="29" t="s">
        <v>55</v>
      </c>
      <c r="D16" s="101" t="s">
        <v>56</v>
      </c>
      <c r="E16" s="102"/>
      <c r="F16" s="5"/>
    </row>
    <row r="17" spans="1:6" ht="15">
      <c r="A17" s="3"/>
      <c r="B17" s="18"/>
      <c r="C17" s="18"/>
      <c r="D17" s="2"/>
      <c r="E17" s="45"/>
      <c r="F17" s="5"/>
    </row>
    <row r="18" spans="1:6" ht="15.75" thickBot="1">
      <c r="A18" s="3"/>
      <c r="B18" s="18" t="s">
        <v>57</v>
      </c>
      <c r="C18" s="18"/>
      <c r="D18" s="13" t="s">
        <v>9</v>
      </c>
      <c r="E18" s="13" t="s">
        <v>1</v>
      </c>
      <c r="F18" s="5"/>
    </row>
    <row r="19" spans="1:6" ht="18">
      <c r="A19" s="3"/>
      <c r="B19" s="18"/>
      <c r="C19" s="50" t="s">
        <v>58</v>
      </c>
      <c r="D19" s="51" t="s">
        <v>59</v>
      </c>
      <c r="E19" s="53"/>
      <c r="F19" s="5"/>
    </row>
    <row r="20" spans="1:6" ht="18">
      <c r="A20" s="3"/>
      <c r="B20" s="18"/>
      <c r="C20" s="50" t="s">
        <v>60</v>
      </c>
      <c r="D20" s="26" t="s">
        <v>59</v>
      </c>
      <c r="E20" s="54"/>
      <c r="F20" s="5"/>
    </row>
    <row r="21" spans="1:6" ht="18">
      <c r="A21" s="3"/>
      <c r="B21" s="18"/>
      <c r="C21" s="50" t="s">
        <v>61</v>
      </c>
      <c r="D21" s="26" t="s">
        <v>59</v>
      </c>
      <c r="E21" s="54"/>
      <c r="F21" s="5"/>
    </row>
    <row r="22" spans="1:6" ht="18">
      <c r="A22" s="3"/>
      <c r="B22" s="12"/>
      <c r="C22" s="50" t="s">
        <v>62</v>
      </c>
      <c r="D22" s="103" t="s">
        <v>59</v>
      </c>
      <c r="E22" s="104"/>
      <c r="F22" s="5"/>
    </row>
    <row r="23" spans="1:6" ht="16.5" customHeight="1" thickBot="1">
      <c r="A23" s="3"/>
      <c r="B23" s="12"/>
      <c r="C23" s="50" t="s">
        <v>63</v>
      </c>
      <c r="D23" s="105" t="s">
        <v>59</v>
      </c>
      <c r="E23" s="106">
        <f>SUM(E19:E22)</f>
        <v>0</v>
      </c>
      <c r="F23" s="5"/>
    </row>
    <row r="24" spans="1:6" s="49" customFormat="1" ht="18.75">
      <c r="A24" s="46"/>
      <c r="B24" s="47" t="s">
        <v>36</v>
      </c>
      <c r="C24" s="47"/>
      <c r="D24" s="48"/>
      <c r="E24" s="48"/>
      <c r="F24" s="48"/>
    </row>
    <row r="25" spans="1:6" ht="15">
      <c r="A25" s="3"/>
      <c r="B25" s="12"/>
      <c r="C25" s="50"/>
      <c r="D25" s="2"/>
      <c r="E25" s="52"/>
      <c r="F25" s="5"/>
    </row>
    <row r="26" spans="1:6" ht="15.75" thickBot="1">
      <c r="A26" s="3"/>
      <c r="B26" s="12" t="s">
        <v>64</v>
      </c>
      <c r="C26" s="50"/>
      <c r="D26" s="2"/>
      <c r="E26" s="52"/>
      <c r="F26" s="5"/>
    </row>
    <row r="27" spans="1:6" ht="18">
      <c r="A27" s="3"/>
      <c r="B27" s="15" t="s">
        <v>65</v>
      </c>
      <c r="C27" s="16" t="s">
        <v>66</v>
      </c>
      <c r="D27" s="107" t="s">
        <v>0</v>
      </c>
      <c r="E27" s="108"/>
      <c r="F27" s="5"/>
    </row>
    <row r="28" spans="1:6" ht="18">
      <c r="A28" s="3"/>
      <c r="B28" s="17" t="s">
        <v>67</v>
      </c>
      <c r="C28" s="18" t="s">
        <v>68</v>
      </c>
      <c r="D28" s="26" t="s">
        <v>0</v>
      </c>
      <c r="E28" s="109"/>
      <c r="F28" s="5"/>
    </row>
    <row r="29" spans="1:6" ht="18">
      <c r="A29" s="3"/>
      <c r="B29" s="17" t="s">
        <v>69</v>
      </c>
      <c r="C29" s="18" t="s">
        <v>70</v>
      </c>
      <c r="D29" s="26" t="s">
        <v>0</v>
      </c>
      <c r="E29" s="109"/>
      <c r="F29" s="5"/>
    </row>
    <row r="30" spans="1:6" ht="18">
      <c r="A30" s="3"/>
      <c r="B30" s="17" t="s">
        <v>29</v>
      </c>
      <c r="C30" s="18" t="s">
        <v>71</v>
      </c>
      <c r="D30" s="26" t="s">
        <v>0</v>
      </c>
      <c r="E30" s="110">
        <f>SUM(E27:E29)</f>
        <v>0</v>
      </c>
      <c r="F30" s="5"/>
    </row>
    <row r="31" spans="1:6" ht="18">
      <c r="A31" s="3"/>
      <c r="B31" s="17" t="s">
        <v>72</v>
      </c>
      <c r="C31" s="18" t="s">
        <v>73</v>
      </c>
      <c r="D31" s="26" t="s">
        <v>0</v>
      </c>
      <c r="E31" s="111"/>
      <c r="F31" s="5"/>
    </row>
    <row r="32" spans="1:6" ht="18">
      <c r="A32" s="3"/>
      <c r="B32" s="17" t="s">
        <v>74</v>
      </c>
      <c r="C32" s="18" t="s">
        <v>75</v>
      </c>
      <c r="D32" s="26" t="s">
        <v>0</v>
      </c>
      <c r="E32" s="109"/>
      <c r="F32" s="5"/>
    </row>
    <row r="33" spans="1:6" ht="18">
      <c r="A33" s="3"/>
      <c r="B33" s="17" t="s">
        <v>76</v>
      </c>
      <c r="C33" s="18" t="s">
        <v>77</v>
      </c>
      <c r="D33" s="26" t="s">
        <v>0</v>
      </c>
      <c r="E33" s="109"/>
      <c r="F33" s="5"/>
    </row>
    <row r="34" spans="1:6" ht="18">
      <c r="A34" s="3"/>
      <c r="B34" s="17" t="s">
        <v>30</v>
      </c>
      <c r="C34" s="18" t="s">
        <v>78</v>
      </c>
      <c r="D34" s="26" t="s">
        <v>0</v>
      </c>
      <c r="E34" s="110">
        <f>SUM(E31:E33)</f>
        <v>0</v>
      </c>
      <c r="F34" s="5"/>
    </row>
    <row r="35" spans="1:6" ht="18">
      <c r="A35" s="3"/>
      <c r="B35" s="112" t="s">
        <v>81</v>
      </c>
      <c r="C35" s="18" t="s">
        <v>79</v>
      </c>
      <c r="D35" s="26" t="s">
        <v>0</v>
      </c>
      <c r="E35" s="109"/>
      <c r="F35" s="5"/>
    </row>
    <row r="36" spans="1:6" ht="18.75" thickBot="1">
      <c r="A36" s="3"/>
      <c r="B36" s="20" t="s">
        <v>31</v>
      </c>
      <c r="C36" s="10" t="s">
        <v>80</v>
      </c>
      <c r="D36" s="59" t="s">
        <v>0</v>
      </c>
      <c r="E36" s="55">
        <f>E30+E34+E35</f>
        <v>0</v>
      </c>
      <c r="F36" s="5"/>
    </row>
    <row r="37" spans="1:6" ht="15.75" thickBot="1">
      <c r="A37" s="3"/>
      <c r="B37" s="18"/>
      <c r="C37" s="18"/>
      <c r="D37" s="2"/>
      <c r="E37" s="52"/>
      <c r="F37" s="5"/>
    </row>
    <row r="38" spans="1:6" ht="18">
      <c r="A38" s="3"/>
      <c r="B38" s="15" t="s">
        <v>33</v>
      </c>
      <c r="C38" s="16" t="s">
        <v>82</v>
      </c>
      <c r="D38" s="56" t="s">
        <v>0</v>
      </c>
      <c r="E38" s="65"/>
      <c r="F38" s="5"/>
    </row>
    <row r="39" spans="1:6" ht="15.75" thickBot="1">
      <c r="A39" s="3"/>
      <c r="B39" s="20"/>
      <c r="C39" s="21" t="s">
        <v>32</v>
      </c>
      <c r="D39" s="57" t="s">
        <v>6</v>
      </c>
      <c r="E39" s="58" t="e">
        <f>1-E36/E38</f>
        <v>#DIV/0!</v>
      </c>
      <c r="F39" s="5"/>
    </row>
    <row r="40" spans="1:6" ht="15">
      <c r="A40" s="3"/>
      <c r="B40" s="12"/>
      <c r="C40" s="12"/>
      <c r="D40" s="13"/>
      <c r="E40" s="13"/>
      <c r="F40" s="13"/>
    </row>
  </sheetData>
  <sheetProtection selectLockedCells="1"/>
  <mergeCells count="3">
    <mergeCell ref="D10:E10"/>
    <mergeCell ref="D11:E11"/>
    <mergeCell ref="D12:E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="75" zoomScaleNormal="75" zoomScalePageLayoutView="0" workbookViewId="0" topLeftCell="A7">
      <selection activeCell="C13" sqref="C13"/>
    </sheetView>
  </sheetViews>
  <sheetFormatPr defaultColWidth="0" defaultRowHeight="0" customHeight="1" zeroHeight="1"/>
  <cols>
    <col min="1" max="1" width="5.00390625" style="6" customWidth="1"/>
    <col min="2" max="2" width="14.8515625" style="6" customWidth="1"/>
    <col min="3" max="3" width="88.7109375" style="6" customWidth="1"/>
    <col min="4" max="4" width="37.421875" style="6" customWidth="1"/>
    <col min="5" max="5" width="46.8515625" style="6" bestFit="1" customWidth="1"/>
    <col min="6" max="6" width="21.8515625" style="11" customWidth="1"/>
    <col min="7" max="16" width="20.421875" style="11" customWidth="1"/>
    <col min="17" max="17" width="30.00390625" style="6" customWidth="1"/>
    <col min="18" max="41" width="0" style="6" hidden="1" customWidth="1"/>
    <col min="42" max="16384" width="11.421875" style="6" hidden="1" customWidth="1"/>
  </cols>
  <sheetData>
    <row r="1" spans="1:17" ht="21">
      <c r="A1" s="3"/>
      <c r="B1" s="4" t="s">
        <v>146</v>
      </c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"/>
    </row>
    <row r="2" spans="1:17" ht="15.75">
      <c r="A2" s="3"/>
      <c r="B2" s="7"/>
      <c r="C2" s="7"/>
      <c r="D2" s="7"/>
      <c r="E2" s="7"/>
      <c r="F2" s="5"/>
      <c r="G2" s="113"/>
      <c r="H2" s="98" t="s">
        <v>34</v>
      </c>
      <c r="I2" s="5"/>
      <c r="J2" s="5"/>
      <c r="K2" s="5"/>
      <c r="L2" s="5"/>
      <c r="M2" s="5"/>
      <c r="N2" s="5"/>
      <c r="O2" s="5"/>
      <c r="P2" s="5"/>
      <c r="Q2" s="3"/>
    </row>
    <row r="3" spans="1:17" ht="15">
      <c r="A3" s="3"/>
      <c r="B3" s="8"/>
      <c r="C3" s="8"/>
      <c r="D3" s="8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5">
      <c r="A4" s="3"/>
      <c r="B4" s="8"/>
      <c r="C4" s="8"/>
      <c r="D4" s="8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</row>
    <row r="5" spans="1:18" ht="15">
      <c r="A5" s="3"/>
      <c r="B5" s="12"/>
      <c r="C5" s="12"/>
      <c r="D5" s="12"/>
      <c r="E5" s="12"/>
      <c r="F5" s="13"/>
      <c r="G5" s="30" t="s">
        <v>11</v>
      </c>
      <c r="H5" s="30" t="s">
        <v>37</v>
      </c>
      <c r="I5" s="30" t="s">
        <v>12</v>
      </c>
      <c r="J5" s="30" t="s">
        <v>13</v>
      </c>
      <c r="K5" s="30" t="s">
        <v>14</v>
      </c>
      <c r="L5" s="30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/>
      <c r="R5" s="30" t="s">
        <v>19</v>
      </c>
    </row>
    <row r="6" spans="1:17" ht="15.75" customHeight="1" thickBot="1">
      <c r="A6" s="3"/>
      <c r="B6" s="3"/>
      <c r="C6" s="3"/>
      <c r="D6" s="12"/>
      <c r="E6" s="12"/>
      <c r="F6" s="13"/>
      <c r="G6" s="30"/>
      <c r="H6" s="30"/>
      <c r="I6" s="30"/>
      <c r="J6" s="30"/>
      <c r="K6" s="30"/>
      <c r="L6" s="30"/>
      <c r="M6" s="30"/>
      <c r="N6" s="30"/>
      <c r="O6" s="30"/>
      <c r="P6" s="30"/>
      <c r="Q6" s="3"/>
    </row>
    <row r="7" spans="1:17" ht="15">
      <c r="A7" s="3"/>
      <c r="B7" s="12"/>
      <c r="C7" s="98"/>
      <c r="D7" s="12"/>
      <c r="E7" s="12"/>
      <c r="F7" s="31" t="s">
        <v>21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"/>
    </row>
    <row r="8" spans="1:17" ht="15.75" thickBot="1">
      <c r="A8" s="3"/>
      <c r="B8" s="12"/>
      <c r="C8" s="12"/>
      <c r="D8" s="12"/>
      <c r="E8" s="12"/>
      <c r="F8" s="31" t="s">
        <v>22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"/>
    </row>
    <row r="9" spans="2:16" s="3" customFormat="1" ht="17.25" customHeight="1" thickBot="1">
      <c r="B9" s="12"/>
      <c r="C9" s="12"/>
      <c r="D9" s="12"/>
      <c r="E9" s="12"/>
      <c r="F9" s="31"/>
      <c r="G9" s="114" t="str">
        <f>CONCATENATE(G8,"T_",G7)</f>
        <v>T_</v>
      </c>
      <c r="H9" s="114" t="str">
        <f aca="true" t="shared" si="0" ref="H9:P9">CONCATENATE(H8,"T_",H7)</f>
        <v>T_</v>
      </c>
      <c r="I9" s="114" t="str">
        <f t="shared" si="0"/>
        <v>T_</v>
      </c>
      <c r="J9" s="114" t="str">
        <f t="shared" si="0"/>
        <v>T_</v>
      </c>
      <c r="K9" s="114" t="str">
        <f t="shared" si="0"/>
        <v>T_</v>
      </c>
      <c r="L9" s="114" t="str">
        <f t="shared" si="0"/>
        <v>T_</v>
      </c>
      <c r="M9" s="114" t="str">
        <f t="shared" si="0"/>
        <v>T_</v>
      </c>
      <c r="N9" s="114" t="str">
        <f t="shared" si="0"/>
        <v>T_</v>
      </c>
      <c r="O9" s="114" t="str">
        <f t="shared" si="0"/>
        <v>T_</v>
      </c>
      <c r="P9" s="114" t="str">
        <f t="shared" si="0"/>
        <v>T_</v>
      </c>
    </row>
    <row r="10" spans="2:16" s="19" customFormat="1" ht="15.75" thickBot="1">
      <c r="B10" s="35" t="s">
        <v>83</v>
      </c>
      <c r="C10" s="36"/>
      <c r="D10" s="36"/>
      <c r="E10" s="36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44"/>
    </row>
    <row r="11" spans="1:17" ht="15.75" thickBot="1">
      <c r="A11" s="3"/>
      <c r="B11" s="2"/>
      <c r="C11" s="12"/>
      <c r="D11" s="12"/>
      <c r="E11" s="12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3"/>
    </row>
    <row r="12" spans="1:17" ht="18" customHeight="1">
      <c r="A12" s="3"/>
      <c r="B12" s="12"/>
      <c r="C12" s="12"/>
      <c r="D12" s="12"/>
      <c r="E12" s="12"/>
      <c r="F12" s="2" t="s">
        <v>23</v>
      </c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3"/>
    </row>
    <row r="13" spans="1:17" ht="15">
      <c r="A13" s="3"/>
      <c r="B13" s="12"/>
      <c r="C13" s="12"/>
      <c r="D13" s="12"/>
      <c r="E13" s="12"/>
      <c r="F13" s="2" t="s">
        <v>20</v>
      </c>
      <c r="G13" s="118"/>
      <c r="H13" s="41"/>
      <c r="I13" s="41"/>
      <c r="J13" s="41"/>
      <c r="K13" s="41"/>
      <c r="L13" s="41"/>
      <c r="M13" s="41"/>
      <c r="N13" s="41"/>
      <c r="O13" s="41"/>
      <c r="P13" s="41"/>
      <c r="Q13" s="3"/>
    </row>
    <row r="14" spans="1:17" ht="15.75" thickBot="1">
      <c r="A14" s="3"/>
      <c r="B14" s="119"/>
      <c r="C14" s="120"/>
      <c r="D14" s="12"/>
      <c r="E14" s="12"/>
      <c r="F14" s="2" t="s">
        <v>24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3"/>
    </row>
    <row r="15" spans="2:16" s="3" customFormat="1" ht="17.25" customHeight="1">
      <c r="B15" s="39" t="s">
        <v>85</v>
      </c>
      <c r="C15" s="39"/>
      <c r="D15" s="39"/>
      <c r="E15" s="39"/>
      <c r="F15" s="100"/>
      <c r="G15" s="122"/>
      <c r="H15" s="122"/>
      <c r="I15" s="122"/>
      <c r="J15" s="122"/>
      <c r="K15" s="122"/>
      <c r="L15" s="122"/>
      <c r="M15" s="122"/>
      <c r="N15" s="122"/>
      <c r="O15" s="122"/>
      <c r="P15" s="122"/>
    </row>
    <row r="16" spans="1:17" s="14" customFormat="1" ht="15.75" thickBot="1">
      <c r="A16" s="8"/>
      <c r="B16" s="8" t="s">
        <v>2</v>
      </c>
      <c r="C16" s="8" t="s">
        <v>5</v>
      </c>
      <c r="D16" s="8" t="s">
        <v>7</v>
      </c>
      <c r="E16" s="8" t="s">
        <v>4</v>
      </c>
      <c r="F16" s="25" t="s">
        <v>3</v>
      </c>
      <c r="G16" s="123" t="s">
        <v>1</v>
      </c>
      <c r="H16" s="123" t="s">
        <v>1</v>
      </c>
      <c r="I16" s="123" t="s">
        <v>1</v>
      </c>
      <c r="J16" s="123" t="s">
        <v>1</v>
      </c>
      <c r="K16" s="123" t="s">
        <v>1</v>
      </c>
      <c r="L16" s="123" t="s">
        <v>1</v>
      </c>
      <c r="M16" s="123" t="s">
        <v>1</v>
      </c>
      <c r="N16" s="123" t="s">
        <v>1</v>
      </c>
      <c r="O16" s="123" t="s">
        <v>1</v>
      </c>
      <c r="P16" s="123" t="s">
        <v>1</v>
      </c>
      <c r="Q16" s="8"/>
    </row>
    <row r="17" spans="1:17" ht="15">
      <c r="A17" s="3"/>
      <c r="B17" s="15" t="s">
        <v>86</v>
      </c>
      <c r="C17" s="16" t="s">
        <v>87</v>
      </c>
      <c r="D17" s="16" t="s">
        <v>8</v>
      </c>
      <c r="E17" s="16" t="s">
        <v>161</v>
      </c>
      <c r="F17" s="124" t="s">
        <v>88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3"/>
    </row>
    <row r="18" spans="1:17" ht="15">
      <c r="A18" s="3"/>
      <c r="B18" s="17" t="s">
        <v>89</v>
      </c>
      <c r="C18" s="18" t="s">
        <v>90</v>
      </c>
      <c r="D18" s="18" t="s">
        <v>8</v>
      </c>
      <c r="E18" s="18" t="s">
        <v>93</v>
      </c>
      <c r="F18" s="1" t="s">
        <v>88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3"/>
    </row>
    <row r="19" spans="1:17" ht="15.75" thickBot="1">
      <c r="A19" s="3"/>
      <c r="B19" s="20" t="s">
        <v>91</v>
      </c>
      <c r="C19" s="21" t="s">
        <v>92</v>
      </c>
      <c r="D19" s="21" t="s">
        <v>8</v>
      </c>
      <c r="E19" s="21" t="s">
        <v>93</v>
      </c>
      <c r="F19" s="43" t="s">
        <v>88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3"/>
    </row>
    <row r="20" spans="1:17" ht="15.75" thickBot="1">
      <c r="A20" s="3"/>
      <c r="B20" s="12"/>
      <c r="C20" s="12"/>
      <c r="D20" s="12"/>
      <c r="E20" s="12"/>
      <c r="F20" s="13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3"/>
    </row>
    <row r="21" spans="2:16" s="3" customFormat="1" ht="17.25" customHeight="1">
      <c r="B21" s="39" t="s">
        <v>94</v>
      </c>
      <c r="C21" s="39"/>
      <c r="D21" s="39"/>
      <c r="E21" s="39"/>
      <c r="F21" s="100"/>
      <c r="G21" s="31"/>
      <c r="H21" s="31"/>
      <c r="I21" s="31"/>
      <c r="J21" s="31"/>
      <c r="K21" s="40"/>
      <c r="L21" s="40"/>
      <c r="M21" s="40"/>
      <c r="N21" s="40"/>
      <c r="O21" s="40"/>
      <c r="P21" s="40"/>
    </row>
    <row r="22" spans="1:17" s="14" customFormat="1" ht="15.75" thickBot="1">
      <c r="A22" s="8"/>
      <c r="B22" s="8" t="s">
        <v>2</v>
      </c>
      <c r="C22" s="8" t="s">
        <v>5</v>
      </c>
      <c r="D22" s="8" t="s">
        <v>7</v>
      </c>
      <c r="E22" s="8" t="s">
        <v>4</v>
      </c>
      <c r="F22" s="25" t="s">
        <v>3</v>
      </c>
      <c r="G22" s="123" t="s">
        <v>1</v>
      </c>
      <c r="H22" s="123" t="s">
        <v>1</v>
      </c>
      <c r="I22" s="123" t="s">
        <v>1</v>
      </c>
      <c r="J22" s="123" t="s">
        <v>1</v>
      </c>
      <c r="K22" s="123" t="s">
        <v>1</v>
      </c>
      <c r="L22" s="123" t="s">
        <v>1</v>
      </c>
      <c r="M22" s="123" t="s">
        <v>1</v>
      </c>
      <c r="N22" s="123" t="s">
        <v>1</v>
      </c>
      <c r="O22" s="123" t="s">
        <v>1</v>
      </c>
      <c r="P22" s="123" t="s">
        <v>1</v>
      </c>
      <c r="Q22" s="8"/>
    </row>
    <row r="23" spans="1:17" ht="15">
      <c r="A23" s="3"/>
      <c r="B23" s="15" t="s">
        <v>95</v>
      </c>
      <c r="C23" s="16" t="s">
        <v>96</v>
      </c>
      <c r="D23" s="16" t="s">
        <v>8</v>
      </c>
      <c r="E23" s="16" t="s">
        <v>162</v>
      </c>
      <c r="F23" s="124" t="s">
        <v>97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9"/>
    </row>
    <row r="24" spans="1:17" ht="15">
      <c r="A24" s="3"/>
      <c r="B24" s="17" t="s">
        <v>98</v>
      </c>
      <c r="C24" s="18" t="s">
        <v>99</v>
      </c>
      <c r="D24" s="18" t="s">
        <v>8</v>
      </c>
      <c r="E24" s="18" t="s">
        <v>163</v>
      </c>
      <c r="F24" s="1" t="s">
        <v>97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9"/>
    </row>
    <row r="25" spans="1:17" ht="15.75" thickBot="1">
      <c r="A25" s="3"/>
      <c r="B25" s="20" t="s">
        <v>100</v>
      </c>
      <c r="C25" s="21" t="s">
        <v>101</v>
      </c>
      <c r="D25" s="21" t="s">
        <v>8</v>
      </c>
      <c r="E25" s="21" t="s">
        <v>164</v>
      </c>
      <c r="F25" s="43" t="s">
        <v>97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9"/>
    </row>
    <row r="26" spans="1:17" s="27" customFormat="1" ht="15.75" thickBot="1">
      <c r="A26" s="19"/>
      <c r="B26" s="12"/>
      <c r="C26" s="12"/>
      <c r="D26" s="12"/>
      <c r="E26" s="12"/>
      <c r="F26" s="128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"/>
    </row>
    <row r="27" spans="2:16" s="19" customFormat="1" ht="15.75" thickBot="1">
      <c r="B27" s="35" t="s">
        <v>10</v>
      </c>
      <c r="C27" s="36"/>
      <c r="D27" s="36"/>
      <c r="E27" s="36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44"/>
    </row>
    <row r="28" spans="1:17" s="14" customFormat="1" ht="15.75" thickBot="1">
      <c r="A28" s="8"/>
      <c r="B28" s="8" t="s">
        <v>2</v>
      </c>
      <c r="C28" s="8" t="s">
        <v>5</v>
      </c>
      <c r="D28" s="8" t="s">
        <v>7</v>
      </c>
      <c r="E28" s="8" t="s">
        <v>4</v>
      </c>
      <c r="F28" s="25" t="s">
        <v>3</v>
      </c>
      <c r="G28" s="34" t="s">
        <v>1</v>
      </c>
      <c r="H28" s="123" t="s">
        <v>1</v>
      </c>
      <c r="I28" s="123" t="s">
        <v>1</v>
      </c>
      <c r="J28" s="123" t="s">
        <v>1</v>
      </c>
      <c r="K28" s="123" t="s">
        <v>1</v>
      </c>
      <c r="L28" s="123" t="s">
        <v>1</v>
      </c>
      <c r="M28" s="123" t="s">
        <v>1</v>
      </c>
      <c r="N28" s="123" t="s">
        <v>1</v>
      </c>
      <c r="O28" s="123" t="s">
        <v>1</v>
      </c>
      <c r="P28" s="123" t="s">
        <v>1</v>
      </c>
      <c r="Q28" s="8"/>
    </row>
    <row r="29" spans="1:17" ht="15">
      <c r="A29" s="3"/>
      <c r="B29" s="15"/>
      <c r="C29" s="16" t="s">
        <v>102</v>
      </c>
      <c r="D29" s="16" t="s">
        <v>103</v>
      </c>
      <c r="E29" s="16"/>
      <c r="F29" s="130" t="s">
        <v>104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9"/>
    </row>
    <row r="30" spans="1:17" ht="15">
      <c r="A30" s="3"/>
      <c r="B30" s="17" t="s">
        <v>105</v>
      </c>
      <c r="C30" s="18" t="s">
        <v>106</v>
      </c>
      <c r="D30" s="18" t="s">
        <v>107</v>
      </c>
      <c r="E30" s="18"/>
      <c r="F30" s="132" t="s">
        <v>108</v>
      </c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9"/>
    </row>
    <row r="31" spans="1:17" ht="15">
      <c r="A31" s="3"/>
      <c r="B31" s="17" t="s">
        <v>109</v>
      </c>
      <c r="C31" s="18" t="s">
        <v>110</v>
      </c>
      <c r="D31" s="18" t="s">
        <v>107</v>
      </c>
      <c r="E31" s="18"/>
      <c r="F31" s="132" t="s">
        <v>108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9"/>
    </row>
    <row r="32" spans="1:17" ht="15">
      <c r="A32" s="3"/>
      <c r="B32" s="17" t="s">
        <v>111</v>
      </c>
      <c r="C32" s="18" t="s">
        <v>112</v>
      </c>
      <c r="D32" s="18" t="s">
        <v>107</v>
      </c>
      <c r="E32" s="18"/>
      <c r="F32" s="132" t="s">
        <v>108</v>
      </c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9"/>
    </row>
    <row r="33" spans="1:17" ht="15">
      <c r="A33" s="3"/>
      <c r="B33" s="17" t="s">
        <v>113</v>
      </c>
      <c r="C33" s="18" t="s">
        <v>114</v>
      </c>
      <c r="D33" s="18" t="s">
        <v>107</v>
      </c>
      <c r="E33" s="18"/>
      <c r="F33" s="132" t="s">
        <v>108</v>
      </c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9"/>
    </row>
    <row r="34" spans="1:17" ht="18">
      <c r="A34" s="3"/>
      <c r="B34" s="17" t="s">
        <v>115</v>
      </c>
      <c r="C34" s="18" t="s">
        <v>116</v>
      </c>
      <c r="D34" s="18" t="s">
        <v>117</v>
      </c>
      <c r="E34" s="18"/>
      <c r="F34" s="132" t="s">
        <v>108</v>
      </c>
      <c r="G34" s="134" t="e">
        <f>SUMPRODUCT(G30:G33,'PARAMETROS LICITACION'!$E$19:$E$22)/'PARAMETROS LICITACION'!$E$23</f>
        <v>#DIV/0!</v>
      </c>
      <c r="H34" s="134" t="e">
        <f>SUMPRODUCT(H30:H33,'PARAMETROS LICITACION'!$E$19:$E$22)/'PARAMETROS LICITACION'!$E$23</f>
        <v>#DIV/0!</v>
      </c>
      <c r="I34" s="134" t="e">
        <f>SUMPRODUCT(I30:I33,'PARAMETROS LICITACION'!$E$19:$E$22)/'PARAMETROS LICITACION'!$E$23</f>
        <v>#DIV/0!</v>
      </c>
      <c r="J34" s="134" t="e">
        <f>SUMPRODUCT(J30:J33,'PARAMETROS LICITACION'!$E$19:$E$22)/'PARAMETROS LICITACION'!$E$23</f>
        <v>#DIV/0!</v>
      </c>
      <c r="K34" s="134" t="e">
        <f>SUMPRODUCT(K30:K33,'PARAMETROS LICITACION'!$E$19:$E$22)/'PARAMETROS LICITACION'!$E$23</f>
        <v>#DIV/0!</v>
      </c>
      <c r="L34" s="134" t="e">
        <f>SUMPRODUCT(L30:L33,'PARAMETROS LICITACION'!$E$19:$E$22)/'PARAMETROS LICITACION'!$E$23</f>
        <v>#DIV/0!</v>
      </c>
      <c r="M34" s="134" t="e">
        <f>SUMPRODUCT(M30:M33,'PARAMETROS LICITACION'!$E$19:$E$22)/'PARAMETROS LICITACION'!$E$23</f>
        <v>#DIV/0!</v>
      </c>
      <c r="N34" s="134" t="e">
        <f>SUMPRODUCT(N30:N33,'PARAMETROS LICITACION'!$E$19:$E$22)/'PARAMETROS LICITACION'!$E$23</f>
        <v>#DIV/0!</v>
      </c>
      <c r="O34" s="134" t="e">
        <f>SUMPRODUCT(O30:O33,'PARAMETROS LICITACION'!$E$19:$E$22)/'PARAMETROS LICITACION'!$E$23</f>
        <v>#DIV/0!</v>
      </c>
      <c r="P34" s="134" t="e">
        <f>SUMPRODUCT(P30:P33,'PARAMETROS LICITACION'!$E$19:$E$22)/'PARAMETROS LICITACION'!$E$23</f>
        <v>#DIV/0!</v>
      </c>
      <c r="Q34" s="19"/>
    </row>
    <row r="35" spans="1:17" ht="15">
      <c r="A35" s="3"/>
      <c r="B35" s="17"/>
      <c r="C35" s="18" t="s">
        <v>118</v>
      </c>
      <c r="D35" s="18" t="s">
        <v>119</v>
      </c>
      <c r="E35" s="18"/>
      <c r="F35" s="132" t="s">
        <v>120</v>
      </c>
      <c r="G35" s="164">
        <f>YEAR(G29)</f>
        <v>1900</v>
      </c>
      <c r="H35" s="164">
        <f aca="true" t="shared" si="1" ref="H35:P35">YEAR(H29)</f>
        <v>1900</v>
      </c>
      <c r="I35" s="164">
        <f t="shared" si="1"/>
        <v>1900</v>
      </c>
      <c r="J35" s="164">
        <f t="shared" si="1"/>
        <v>1900</v>
      </c>
      <c r="K35" s="164">
        <f t="shared" si="1"/>
        <v>1900</v>
      </c>
      <c r="L35" s="164">
        <f t="shared" si="1"/>
        <v>1900</v>
      </c>
      <c r="M35" s="164">
        <f t="shared" si="1"/>
        <v>1900</v>
      </c>
      <c r="N35" s="164">
        <f t="shared" si="1"/>
        <v>1900</v>
      </c>
      <c r="O35" s="164">
        <f t="shared" si="1"/>
        <v>1900</v>
      </c>
      <c r="P35" s="164">
        <f t="shared" si="1"/>
        <v>1900</v>
      </c>
      <c r="Q35" s="19"/>
    </row>
    <row r="36" spans="1:17" ht="15">
      <c r="A36" s="3"/>
      <c r="B36" s="135" t="s">
        <v>121</v>
      </c>
      <c r="C36" s="18" t="s">
        <v>122</v>
      </c>
      <c r="D36" s="18" t="s">
        <v>123</v>
      </c>
      <c r="E36" s="136"/>
      <c r="F36" s="132" t="s">
        <v>108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9"/>
    </row>
    <row r="37" spans="1:17" ht="15">
      <c r="A37" s="3"/>
      <c r="B37" s="137" t="s">
        <v>124</v>
      </c>
      <c r="C37" s="18" t="s">
        <v>125</v>
      </c>
      <c r="D37" s="18" t="s">
        <v>123</v>
      </c>
      <c r="E37" s="136"/>
      <c r="F37" s="132" t="s">
        <v>108</v>
      </c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9"/>
    </row>
    <row r="38" spans="1:17" ht="15">
      <c r="A38" s="3"/>
      <c r="B38" s="137" t="s">
        <v>126</v>
      </c>
      <c r="C38" s="18" t="s">
        <v>127</v>
      </c>
      <c r="D38" s="18" t="s">
        <v>128</v>
      </c>
      <c r="E38" s="136"/>
      <c r="F38" s="132" t="s">
        <v>108</v>
      </c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9"/>
    </row>
    <row r="39" spans="1:17" ht="15.75" thickBot="1">
      <c r="A39" s="3"/>
      <c r="B39" s="138" t="s">
        <v>129</v>
      </c>
      <c r="C39" s="21" t="s">
        <v>130</v>
      </c>
      <c r="D39" s="21" t="s">
        <v>131</v>
      </c>
      <c r="E39" s="139"/>
      <c r="F39" s="140" t="s">
        <v>108</v>
      </c>
      <c r="G39" s="141">
        <f>G36+G37+G38</f>
        <v>0</v>
      </c>
      <c r="H39" s="141">
        <f>H36+H37+H38</f>
        <v>0</v>
      </c>
      <c r="I39" s="141">
        <f aca="true" t="shared" si="2" ref="I39:O39">I36+I37+I38</f>
        <v>0</v>
      </c>
      <c r="J39" s="141">
        <f t="shared" si="2"/>
        <v>0</v>
      </c>
      <c r="K39" s="141">
        <f t="shared" si="2"/>
        <v>0</v>
      </c>
      <c r="L39" s="141">
        <f t="shared" si="2"/>
        <v>0</v>
      </c>
      <c r="M39" s="141">
        <f t="shared" si="2"/>
        <v>0</v>
      </c>
      <c r="N39" s="141">
        <f t="shared" si="2"/>
        <v>0</v>
      </c>
      <c r="O39" s="141">
        <f t="shared" si="2"/>
        <v>0</v>
      </c>
      <c r="P39" s="141">
        <f>P36+P37+P38</f>
        <v>0</v>
      </c>
      <c r="Q39" s="19"/>
    </row>
    <row r="40" spans="1:17" ht="15">
      <c r="A40" s="3"/>
      <c r="B40" s="3"/>
      <c r="C40" s="3"/>
      <c r="D40" s="3"/>
      <c r="E40" s="3"/>
      <c r="F40" s="5"/>
      <c r="G40" s="142"/>
      <c r="H40" s="5"/>
      <c r="I40" s="5"/>
      <c r="J40" s="5"/>
      <c r="K40" s="5"/>
      <c r="L40" s="5"/>
      <c r="M40" s="5"/>
      <c r="N40" s="5"/>
      <c r="O40" s="5"/>
      <c r="P40" s="5"/>
      <c r="Q40" s="3"/>
    </row>
    <row r="41" spans="1:17" s="14" customFormat="1" ht="15">
      <c r="A41" s="8"/>
      <c r="B41" s="24"/>
      <c r="C41" s="24"/>
      <c r="D41" s="24"/>
      <c r="E41" s="24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8"/>
    </row>
    <row r="42" spans="1:17" s="14" customFormat="1" ht="15">
      <c r="A42" s="8"/>
      <c r="B42" s="24"/>
      <c r="C42" s="24"/>
      <c r="D42" s="24"/>
      <c r="E42" s="24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8"/>
    </row>
    <row r="43" spans="1:17" s="14" customFormat="1" ht="15">
      <c r="A43" s="8"/>
      <c r="B43" s="24"/>
      <c r="C43" s="24"/>
      <c r="D43" s="24"/>
      <c r="E43" s="24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8"/>
    </row>
    <row r="44" spans="1:17" s="14" customFormat="1" ht="15">
      <c r="A44" s="8"/>
      <c r="B44" s="24"/>
      <c r="C44" s="24"/>
      <c r="D44" s="24"/>
      <c r="E44" s="24"/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8"/>
    </row>
    <row r="45" spans="1:17" s="14" customFormat="1" ht="15">
      <c r="A45" s="8"/>
      <c r="B45" s="24"/>
      <c r="C45" s="24"/>
      <c r="D45" s="24"/>
      <c r="E45" s="24"/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8"/>
    </row>
    <row r="46" spans="1:17" s="14" customFormat="1" ht="15" hidden="1">
      <c r="A46" s="8"/>
      <c r="B46" s="24"/>
      <c r="C46" s="24"/>
      <c r="D46" s="24"/>
      <c r="E46" s="24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8"/>
    </row>
    <row r="47" spans="1:17" s="14" customFormat="1" ht="15" hidden="1">
      <c r="A47" s="8"/>
      <c r="B47" s="24"/>
      <c r="C47" s="24"/>
      <c r="D47" s="24"/>
      <c r="E47" s="24"/>
      <c r="F47" s="60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8"/>
    </row>
    <row r="48" spans="1:17" s="14" customFormat="1" ht="15" hidden="1">
      <c r="A48" s="8"/>
      <c r="B48" s="24"/>
      <c r="C48" s="24"/>
      <c r="D48" s="24"/>
      <c r="E48" s="24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8"/>
    </row>
    <row r="49" spans="1:17" s="14" customFormat="1" ht="15" hidden="1">
      <c r="A49" s="8"/>
      <c r="B49" s="24"/>
      <c r="C49" s="24"/>
      <c r="D49" s="24"/>
      <c r="E49" s="24"/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8"/>
    </row>
    <row r="50" spans="1:17" s="14" customFormat="1" ht="15" hidden="1">
      <c r="A50" s="8"/>
      <c r="B50" s="24"/>
      <c r="C50" s="24"/>
      <c r="D50" s="24"/>
      <c r="E50" s="24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8"/>
    </row>
    <row r="51" spans="1:17" s="14" customFormat="1" ht="15" hidden="1">
      <c r="A51" s="8"/>
      <c r="B51" s="24"/>
      <c r="C51" s="24"/>
      <c r="D51" s="24"/>
      <c r="E51" s="24"/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8"/>
    </row>
    <row r="52" spans="1:17" s="14" customFormat="1" ht="15" hidden="1">
      <c r="A52" s="8"/>
      <c r="B52" s="24"/>
      <c r="C52" s="24"/>
      <c r="D52" s="24"/>
      <c r="E52" s="24"/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8"/>
    </row>
    <row r="53" spans="1:17" s="14" customFormat="1" ht="15" hidden="1">
      <c r="A53" s="8"/>
      <c r="B53" s="24"/>
      <c r="C53" s="24"/>
      <c r="D53" s="24"/>
      <c r="E53" s="24"/>
      <c r="F53" s="60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8"/>
    </row>
    <row r="54" spans="1:17" s="14" customFormat="1" ht="15" hidden="1">
      <c r="A54" s="8"/>
      <c r="B54" s="24"/>
      <c r="C54" s="24"/>
      <c r="D54" s="24"/>
      <c r="E54" s="24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8"/>
    </row>
    <row r="55" spans="1:17" s="14" customFormat="1" ht="15" hidden="1">
      <c r="A55" s="8"/>
      <c r="B55" s="24"/>
      <c r="C55" s="24"/>
      <c r="D55" s="24"/>
      <c r="E55" s="24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8"/>
    </row>
    <row r="56" spans="1:17" s="14" customFormat="1" ht="15" hidden="1">
      <c r="A56" s="8"/>
      <c r="B56" s="24"/>
      <c r="C56" s="24"/>
      <c r="D56" s="24"/>
      <c r="E56" s="24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8"/>
    </row>
    <row r="57" spans="1:17" s="14" customFormat="1" ht="15" hidden="1">
      <c r="A57" s="8"/>
      <c r="B57" s="24"/>
      <c r="C57" s="24"/>
      <c r="D57" s="24"/>
      <c r="E57" s="24"/>
      <c r="F57" s="60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8"/>
    </row>
    <row r="58" spans="1:17" s="14" customFormat="1" ht="15" hidden="1">
      <c r="A58" s="8"/>
      <c r="B58" s="24"/>
      <c r="C58" s="24"/>
      <c r="D58" s="24"/>
      <c r="E58" s="24"/>
      <c r="F58" s="60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8"/>
    </row>
    <row r="59" spans="1:17" s="14" customFormat="1" ht="15" hidden="1">
      <c r="A59" s="8"/>
      <c r="B59" s="24"/>
      <c r="C59" s="24"/>
      <c r="D59" s="24"/>
      <c r="E59" s="24"/>
      <c r="F59" s="60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8"/>
    </row>
    <row r="60" spans="1:17" s="14" customFormat="1" ht="15" hidden="1">
      <c r="A60" s="8"/>
      <c r="B60" s="24"/>
      <c r="C60" s="24"/>
      <c r="D60" s="24"/>
      <c r="E60" s="24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8"/>
    </row>
    <row r="61" spans="1:17" s="14" customFormat="1" ht="15" hidden="1">
      <c r="A61" s="8"/>
      <c r="B61" s="24"/>
      <c r="C61" s="24"/>
      <c r="D61" s="24"/>
      <c r="E61" s="24"/>
      <c r="F61" s="60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8"/>
    </row>
    <row r="62" spans="1:17" s="14" customFormat="1" ht="15" hidden="1">
      <c r="A62" s="8"/>
      <c r="B62" s="24"/>
      <c r="C62" s="24"/>
      <c r="D62" s="24"/>
      <c r="E62" s="24"/>
      <c r="F62" s="60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8"/>
    </row>
    <row r="63" spans="1:17" s="14" customFormat="1" ht="15" hidden="1">
      <c r="A63" s="8"/>
      <c r="B63" s="24"/>
      <c r="C63" s="24"/>
      <c r="D63" s="24"/>
      <c r="E63" s="24"/>
      <c r="F63" s="60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8"/>
    </row>
    <row r="64" spans="1:17" s="14" customFormat="1" ht="15" hidden="1">
      <c r="A64" s="8"/>
      <c r="B64" s="24"/>
      <c r="C64" s="24"/>
      <c r="D64" s="24"/>
      <c r="E64" s="24"/>
      <c r="F64" s="60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8"/>
    </row>
    <row r="65" spans="1:17" s="14" customFormat="1" ht="15" hidden="1">
      <c r="A65" s="8"/>
      <c r="B65" s="24"/>
      <c r="C65" s="24"/>
      <c r="D65" s="24"/>
      <c r="E65" s="24"/>
      <c r="F65" s="60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8"/>
    </row>
    <row r="66" spans="1:17" s="14" customFormat="1" ht="15" hidden="1">
      <c r="A66" s="8"/>
      <c r="B66" s="24"/>
      <c r="C66" s="24"/>
      <c r="D66" s="24"/>
      <c r="E66" s="24"/>
      <c r="F66" s="60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8"/>
    </row>
    <row r="67" spans="1:17" s="14" customFormat="1" ht="15" hidden="1">
      <c r="A67" s="8"/>
      <c r="B67" s="24"/>
      <c r="C67" s="24"/>
      <c r="D67" s="24"/>
      <c r="E67" s="24"/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8"/>
    </row>
    <row r="68" spans="1:17" s="14" customFormat="1" ht="15" hidden="1">
      <c r="A68" s="8"/>
      <c r="B68" s="24"/>
      <c r="C68" s="24"/>
      <c r="D68" s="24"/>
      <c r="E68" s="24"/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8"/>
    </row>
    <row r="69" spans="1:17" s="14" customFormat="1" ht="15" hidden="1">
      <c r="A69" s="8"/>
      <c r="B69" s="24"/>
      <c r="C69" s="24"/>
      <c r="D69" s="24"/>
      <c r="E69" s="24"/>
      <c r="F69" s="60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8"/>
    </row>
    <row r="70" spans="1:17" s="14" customFormat="1" ht="15" hidden="1">
      <c r="A70" s="8"/>
      <c r="B70" s="24"/>
      <c r="C70" s="24"/>
      <c r="D70" s="24"/>
      <c r="E70" s="24"/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8"/>
    </row>
    <row r="71" spans="1:17" s="14" customFormat="1" ht="15" hidden="1">
      <c r="A71" s="8"/>
      <c r="B71" s="24"/>
      <c r="C71" s="24"/>
      <c r="D71" s="24"/>
      <c r="E71" s="24"/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8"/>
    </row>
    <row r="72" spans="1:17" s="14" customFormat="1" ht="15" hidden="1">
      <c r="A72" s="8"/>
      <c r="B72" s="24"/>
      <c r="C72" s="24"/>
      <c r="D72" s="24"/>
      <c r="E72" s="24"/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8"/>
    </row>
    <row r="73" spans="1:17" s="14" customFormat="1" ht="15" hidden="1">
      <c r="A73" s="8"/>
      <c r="B73" s="24"/>
      <c r="C73" s="24"/>
      <c r="D73" s="24"/>
      <c r="E73" s="24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8"/>
    </row>
    <row r="74" spans="1:17" s="14" customFormat="1" ht="15" hidden="1">
      <c r="A74" s="8"/>
      <c r="B74" s="24"/>
      <c r="C74" s="24"/>
      <c r="D74" s="24"/>
      <c r="E74" s="24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8"/>
    </row>
    <row r="75" spans="1:17" s="14" customFormat="1" ht="15" hidden="1">
      <c r="A75" s="8"/>
      <c r="B75" s="24"/>
      <c r="C75" s="24"/>
      <c r="D75" s="24"/>
      <c r="E75" s="24"/>
      <c r="F75" s="60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8"/>
    </row>
    <row r="76" spans="1:17" s="14" customFormat="1" ht="15" hidden="1">
      <c r="A76" s="8"/>
      <c r="B76" s="24"/>
      <c r="C76" s="24"/>
      <c r="D76" s="24"/>
      <c r="E76" s="24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8"/>
    </row>
    <row r="77" spans="1:17" s="14" customFormat="1" ht="15" hidden="1">
      <c r="A77" s="8"/>
      <c r="B77" s="24"/>
      <c r="C77" s="24"/>
      <c r="D77" s="24"/>
      <c r="E77" s="24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8"/>
    </row>
    <row r="78" spans="1:17" s="14" customFormat="1" ht="15" hidden="1">
      <c r="A78" s="8"/>
      <c r="B78" s="24"/>
      <c r="C78" s="24"/>
      <c r="D78" s="24"/>
      <c r="E78" s="24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8"/>
    </row>
    <row r="79" spans="1:17" s="14" customFormat="1" ht="15" hidden="1">
      <c r="A79" s="8"/>
      <c r="B79" s="24"/>
      <c r="C79" s="24"/>
      <c r="D79" s="24"/>
      <c r="E79" s="24"/>
      <c r="F79" s="60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8"/>
    </row>
    <row r="80" spans="1:17" s="14" customFormat="1" ht="15" hidden="1">
      <c r="A80" s="8"/>
      <c r="B80" s="24"/>
      <c r="C80" s="24"/>
      <c r="D80" s="24"/>
      <c r="E80" s="24"/>
      <c r="F80" s="60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8"/>
    </row>
    <row r="81" spans="1:17" s="14" customFormat="1" ht="15" hidden="1">
      <c r="A81" s="8"/>
      <c r="B81" s="24"/>
      <c r="C81" s="24"/>
      <c r="D81" s="24"/>
      <c r="E81" s="24"/>
      <c r="F81" s="60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8"/>
    </row>
    <row r="82" spans="1:17" s="14" customFormat="1" ht="15" hidden="1">
      <c r="A82" s="8"/>
      <c r="B82" s="24"/>
      <c r="C82" s="24"/>
      <c r="D82" s="24"/>
      <c r="E82" s="24"/>
      <c r="F82" s="60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8"/>
    </row>
    <row r="83" spans="1:17" s="14" customFormat="1" ht="15" hidden="1">
      <c r="A83" s="8"/>
      <c r="B83" s="24"/>
      <c r="C83" s="24"/>
      <c r="D83" s="24"/>
      <c r="E83" s="24"/>
      <c r="F83" s="60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8"/>
    </row>
    <row r="84" spans="1:17" s="14" customFormat="1" ht="15" hidden="1">
      <c r="A84" s="8"/>
      <c r="B84" s="24"/>
      <c r="C84" s="24"/>
      <c r="D84" s="24"/>
      <c r="E84" s="24"/>
      <c r="F84" s="60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8"/>
    </row>
    <row r="85" spans="1:17" s="14" customFormat="1" ht="15" hidden="1">
      <c r="A85" s="8"/>
      <c r="B85" s="24"/>
      <c r="C85" s="24"/>
      <c r="D85" s="24"/>
      <c r="E85" s="24"/>
      <c r="F85" s="60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8"/>
    </row>
    <row r="86" spans="1:17" s="14" customFormat="1" ht="15" hidden="1">
      <c r="A86" s="8"/>
      <c r="B86" s="24"/>
      <c r="C86" s="24"/>
      <c r="D86" s="24"/>
      <c r="E86" s="24"/>
      <c r="F86" s="60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8"/>
    </row>
    <row r="87" spans="1:17" s="14" customFormat="1" ht="15" hidden="1">
      <c r="A87" s="8"/>
      <c r="B87" s="24"/>
      <c r="C87" s="24"/>
      <c r="D87" s="24"/>
      <c r="E87" s="24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8"/>
    </row>
    <row r="88" spans="1:17" s="14" customFormat="1" ht="15" hidden="1">
      <c r="A88" s="8"/>
      <c r="B88" s="24"/>
      <c r="C88" s="24"/>
      <c r="D88" s="24"/>
      <c r="E88" s="24"/>
      <c r="F88" s="60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8"/>
    </row>
    <row r="89" spans="1:17" s="14" customFormat="1" ht="15" hidden="1">
      <c r="A89" s="8"/>
      <c r="B89" s="24"/>
      <c r="C89" s="24"/>
      <c r="D89" s="24"/>
      <c r="E89" s="24"/>
      <c r="F89" s="60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8"/>
    </row>
    <row r="90" spans="1:17" s="14" customFormat="1" ht="15" hidden="1">
      <c r="A90" s="8"/>
      <c r="B90" s="24"/>
      <c r="C90" s="24"/>
      <c r="D90" s="24"/>
      <c r="E90" s="24"/>
      <c r="F90" s="60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8"/>
    </row>
    <row r="91" spans="1:17" s="14" customFormat="1" ht="15" hidden="1">
      <c r="A91" s="8"/>
      <c r="B91" s="24"/>
      <c r="C91" s="24"/>
      <c r="D91" s="24"/>
      <c r="E91" s="24"/>
      <c r="F91" s="60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8"/>
    </row>
    <row r="92" spans="1:17" s="14" customFormat="1" ht="15" hidden="1">
      <c r="A92" s="8"/>
      <c r="B92" s="24"/>
      <c r="C92" s="24"/>
      <c r="D92" s="24"/>
      <c r="E92" s="24"/>
      <c r="F92" s="60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8"/>
    </row>
    <row r="93" spans="1:17" s="14" customFormat="1" ht="15" hidden="1">
      <c r="A93" s="8"/>
      <c r="B93" s="24"/>
      <c r="C93" s="24"/>
      <c r="D93" s="24"/>
      <c r="E93" s="24"/>
      <c r="F93" s="60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8"/>
    </row>
    <row r="94" spans="1:17" s="14" customFormat="1" ht="15" hidden="1">
      <c r="A94" s="8"/>
      <c r="B94" s="24"/>
      <c r="C94" s="24"/>
      <c r="D94" s="24"/>
      <c r="E94" s="24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8"/>
    </row>
    <row r="95" spans="1:17" s="14" customFormat="1" ht="15" hidden="1">
      <c r="A95" s="8"/>
      <c r="B95" s="24"/>
      <c r="C95" s="24"/>
      <c r="D95" s="24"/>
      <c r="E95" s="24"/>
      <c r="F95" s="60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8"/>
    </row>
    <row r="96" spans="1:17" s="14" customFormat="1" ht="15" hidden="1">
      <c r="A96" s="8"/>
      <c r="B96" s="24"/>
      <c r="C96" s="24"/>
      <c r="D96" s="24"/>
      <c r="E96" s="24"/>
      <c r="F96" s="60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8"/>
    </row>
    <row r="97" spans="1:17" s="14" customFormat="1" ht="15" hidden="1">
      <c r="A97" s="8"/>
      <c r="B97" s="24"/>
      <c r="C97" s="24"/>
      <c r="D97" s="24"/>
      <c r="E97" s="24"/>
      <c r="F97" s="60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8"/>
    </row>
    <row r="98" spans="1:17" s="14" customFormat="1" ht="15" hidden="1">
      <c r="A98" s="8"/>
      <c r="B98" s="24"/>
      <c r="C98" s="24"/>
      <c r="D98" s="24"/>
      <c r="E98" s="24"/>
      <c r="F98" s="60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8"/>
    </row>
    <row r="99" spans="1:17" s="14" customFormat="1" ht="15" hidden="1">
      <c r="A99" s="8"/>
      <c r="B99" s="24"/>
      <c r="C99" s="24"/>
      <c r="D99" s="24"/>
      <c r="E99" s="24"/>
      <c r="F99" s="60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8"/>
    </row>
    <row r="100" spans="1:17" s="14" customFormat="1" ht="15" hidden="1">
      <c r="A100" s="8"/>
      <c r="B100" s="24"/>
      <c r="C100" s="24"/>
      <c r="D100" s="24"/>
      <c r="E100" s="24"/>
      <c r="F100" s="60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8"/>
    </row>
    <row r="101" spans="1:17" s="14" customFormat="1" ht="15" hidden="1">
      <c r="A101" s="8"/>
      <c r="B101" s="143" t="s">
        <v>132</v>
      </c>
      <c r="C101" s="143" t="s">
        <v>133</v>
      </c>
      <c r="D101" s="24"/>
      <c r="E101" s="24"/>
      <c r="F101" s="60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8"/>
    </row>
    <row r="102" spans="1:17" ht="15" hidden="1">
      <c r="A102" s="8"/>
      <c r="B102" s="144" t="s">
        <v>134</v>
      </c>
      <c r="C102" s="145">
        <v>1</v>
      </c>
      <c r="D102" s="22"/>
      <c r="E102" s="22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3"/>
    </row>
    <row r="103" spans="1:17" ht="15" hidden="1">
      <c r="A103" s="8"/>
      <c r="B103" s="144" t="s">
        <v>135</v>
      </c>
      <c r="C103" s="145">
        <v>2</v>
      </c>
      <c r="D103" s="22"/>
      <c r="E103" s="22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3"/>
    </row>
    <row r="104" spans="1:17" ht="15" hidden="1">
      <c r="A104" s="8"/>
      <c r="B104" s="144" t="s">
        <v>136</v>
      </c>
      <c r="C104" s="145">
        <v>1</v>
      </c>
      <c r="D104" s="22"/>
      <c r="E104" s="22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3"/>
    </row>
    <row r="105" spans="1:17" ht="15" hidden="1">
      <c r="A105" s="8"/>
      <c r="B105" s="144" t="s">
        <v>137</v>
      </c>
      <c r="C105" s="145">
        <v>2</v>
      </c>
      <c r="D105" s="22"/>
      <c r="E105" s="22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3"/>
    </row>
    <row r="106" spans="1:17" ht="15" hidden="1">
      <c r="A106" s="8"/>
      <c r="B106" s="144" t="s">
        <v>138</v>
      </c>
      <c r="C106" s="145">
        <v>3</v>
      </c>
      <c r="D106" s="22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3"/>
    </row>
    <row r="107" spans="1:17" ht="15" hidden="1">
      <c r="A107" s="8"/>
      <c r="B107" s="144" t="s">
        <v>139</v>
      </c>
      <c r="C107" s="145">
        <v>3</v>
      </c>
      <c r="D107" s="22"/>
      <c r="E107" s="22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3"/>
    </row>
    <row r="108" spans="1:17" ht="15" hidden="1">
      <c r="A108" s="8"/>
      <c r="B108" s="144" t="s">
        <v>140</v>
      </c>
      <c r="C108" s="145">
        <v>3</v>
      </c>
      <c r="D108" s="22"/>
      <c r="E108" s="22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3"/>
    </row>
    <row r="109" spans="1:17" ht="15" hidden="1">
      <c r="A109" s="8"/>
      <c r="B109" s="144" t="s">
        <v>141</v>
      </c>
      <c r="C109" s="145">
        <v>3</v>
      </c>
      <c r="D109" s="22"/>
      <c r="E109" s="2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3"/>
    </row>
    <row r="110" spans="1:17" ht="15" hidden="1">
      <c r="A110" s="8"/>
      <c r="B110" s="144" t="s">
        <v>84</v>
      </c>
      <c r="C110" s="145">
        <v>6</v>
      </c>
      <c r="D110" s="22"/>
      <c r="E110" s="22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3"/>
    </row>
    <row r="111" spans="1:17" s="9" customFormat="1" ht="15" hidden="1">
      <c r="A111" s="8"/>
      <c r="B111" s="144" t="s">
        <v>142</v>
      </c>
      <c r="C111" s="145">
        <v>6</v>
      </c>
      <c r="D111" s="22"/>
      <c r="E111" s="22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3"/>
    </row>
    <row r="112" spans="1:17" ht="15" hidden="1">
      <c r="A112" s="8"/>
      <c r="B112" s="144" t="s">
        <v>143</v>
      </c>
      <c r="C112" s="145">
        <v>6</v>
      </c>
      <c r="D112" s="23"/>
      <c r="E112" s="23"/>
      <c r="F112" s="168"/>
      <c r="G112" s="168"/>
      <c r="H112" s="68"/>
      <c r="I112" s="68"/>
      <c r="J112" s="68"/>
      <c r="K112" s="68"/>
      <c r="L112" s="68"/>
      <c r="M112" s="68"/>
      <c r="N112" s="68"/>
      <c r="O112" s="68"/>
      <c r="P112" s="68"/>
      <c r="Q112" s="3"/>
    </row>
    <row r="113" spans="1:17" ht="15" hidden="1">
      <c r="A113" s="8"/>
      <c r="B113" s="144" t="s">
        <v>144</v>
      </c>
      <c r="C113" s="145">
        <v>6</v>
      </c>
      <c r="D113" s="24"/>
      <c r="E113" s="24"/>
      <c r="F113" s="169"/>
      <c r="G113" s="169"/>
      <c r="H113" s="67"/>
      <c r="I113" s="67"/>
      <c r="J113" s="67"/>
      <c r="K113" s="67"/>
      <c r="L113" s="67"/>
      <c r="M113" s="67"/>
      <c r="N113" s="67"/>
      <c r="O113" s="67"/>
      <c r="P113" s="67"/>
      <c r="Q113" s="3"/>
    </row>
    <row r="114" spans="1:17" ht="15" hidden="1">
      <c r="A114" s="8"/>
      <c r="B114" s="144" t="s">
        <v>145</v>
      </c>
      <c r="C114" s="145">
        <v>6</v>
      </c>
      <c r="D114" s="24"/>
      <c r="E114" s="24"/>
      <c r="F114" s="169"/>
      <c r="G114" s="169"/>
      <c r="H114" s="67"/>
      <c r="I114" s="67"/>
      <c r="J114" s="67"/>
      <c r="K114" s="67"/>
      <c r="L114" s="67"/>
      <c r="M114" s="67"/>
      <c r="N114" s="67"/>
      <c r="O114" s="67"/>
      <c r="P114" s="67"/>
      <c r="Q114" s="3"/>
    </row>
  </sheetData>
  <sheetProtection selectLockedCells="1"/>
  <mergeCells count="3">
    <mergeCell ref="F112:G112"/>
    <mergeCell ref="F113:G113"/>
    <mergeCell ref="F114:G114"/>
  </mergeCells>
  <dataValidations count="2">
    <dataValidation type="whole" allowBlank="1" showInputMessage="1" showErrorMessage="1" sqref="P27 G8:P8 G10:P10">
      <formula1>1</formula1>
      <formula2>4</formula2>
    </dataValidation>
    <dataValidation type="whole" allowBlank="1" showInputMessage="1" showErrorMessage="1" sqref="G7:P7">
      <formula1>2000</formula1>
      <formula2>2050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G34:H3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6"/>
  <sheetViews>
    <sheetView showGridLines="0" tabSelected="1" zoomScale="75" zoomScaleNormal="75" zoomScalePageLayoutView="0" workbookViewId="0" topLeftCell="A1">
      <selection activeCell="I13" sqref="I13"/>
    </sheetView>
  </sheetViews>
  <sheetFormatPr defaultColWidth="0" defaultRowHeight="15" customHeight="1" zeroHeight="1"/>
  <cols>
    <col min="1" max="1" width="3.00390625" style="66" customWidth="1"/>
    <col min="2" max="2" width="22.421875" style="66" customWidth="1"/>
    <col min="3" max="3" width="19.7109375" style="69" customWidth="1"/>
    <col min="4" max="4" width="15.00390625" style="69" customWidth="1"/>
    <col min="5" max="5" width="17.00390625" style="69" customWidth="1"/>
    <col min="6" max="6" width="11.28125" style="69" customWidth="1"/>
    <col min="7" max="7" width="11.57421875" style="73" bestFit="1" customWidth="1"/>
    <col min="8" max="8" width="8.00390625" style="69" bestFit="1" customWidth="1"/>
    <col min="9" max="9" width="13.00390625" style="66" customWidth="1"/>
    <col min="10" max="10" width="15.8515625" style="66" customWidth="1"/>
    <col min="11" max="11" width="30.00390625" style="66" customWidth="1"/>
    <col min="12" max="12" width="3.57421875" style="66" customWidth="1"/>
    <col min="13" max="16384" width="11.421875" style="66" hidden="1" customWidth="1"/>
  </cols>
  <sheetData>
    <row r="1" ht="21">
      <c r="B1" s="146" t="s">
        <v>147</v>
      </c>
    </row>
    <row r="2" ht="15.75">
      <c r="B2" s="71" t="s">
        <v>165</v>
      </c>
    </row>
    <row r="3" spans="2:9" ht="15">
      <c r="B3" s="72"/>
      <c r="I3" s="73"/>
    </row>
    <row r="4" spans="3:9" ht="15">
      <c r="C4" s="66"/>
      <c r="D4" s="66"/>
      <c r="E4" s="66"/>
      <c r="F4" s="66"/>
      <c r="I4" s="73"/>
    </row>
    <row r="5" spans="4:9" ht="15">
      <c r="D5" s="73" t="s">
        <v>46</v>
      </c>
      <c r="E5" s="73" t="s">
        <v>47</v>
      </c>
      <c r="I5" s="69"/>
    </row>
    <row r="6" spans="4:9" ht="15.75" thickBot="1">
      <c r="D6" s="73" t="s">
        <v>38</v>
      </c>
      <c r="E6" s="73" t="s">
        <v>38</v>
      </c>
      <c r="I6" s="69"/>
    </row>
    <row r="7" spans="2:9" ht="15.75" thickBot="1">
      <c r="B7" s="91" t="s">
        <v>48</v>
      </c>
      <c r="C7" s="92"/>
      <c r="D7" s="93"/>
      <c r="E7" s="94"/>
      <c r="F7" s="77"/>
      <c r="G7" s="157"/>
      <c r="H7" s="70"/>
      <c r="I7" s="74"/>
    </row>
    <row r="8" spans="6:9" ht="15">
      <c r="F8" s="75"/>
      <c r="G8" s="158"/>
      <c r="H8" s="75"/>
      <c r="I8" s="73"/>
    </row>
    <row r="9" spans="2:9" ht="15">
      <c r="B9" s="76" t="s">
        <v>151</v>
      </c>
      <c r="F9" s="75"/>
      <c r="G9" s="158"/>
      <c r="H9" s="75"/>
      <c r="I9" s="73"/>
    </row>
    <row r="10" spans="2:9" ht="8.25" customHeight="1" thickBot="1">
      <c r="B10" s="72"/>
      <c r="F10" s="75"/>
      <c r="G10" s="158"/>
      <c r="H10" s="75"/>
      <c r="I10" s="73"/>
    </row>
    <row r="11" spans="2:9" ht="15.75" thickBot="1">
      <c r="B11" s="28" t="s">
        <v>86</v>
      </c>
      <c r="C11" s="161" t="s">
        <v>88</v>
      </c>
      <c r="D11" s="162" t="e">
        <f>HLOOKUP(D$7,'HISTORICO DE PEAJES y FTBQ'!$G$9:$P$39,9,FALSE)</f>
        <v>#N/A</v>
      </c>
      <c r="E11" s="162" t="e">
        <f>HLOOKUP(E$7,'HISTORICO DE PEAJES y FTBQ'!$G$9:$P$39,9,FALSE)</f>
        <v>#N/A</v>
      </c>
      <c r="F11" s="152" t="s">
        <v>152</v>
      </c>
      <c r="G11" s="163" t="e">
        <f>E11/D11</f>
        <v>#N/A</v>
      </c>
      <c r="H11" s="75"/>
      <c r="I11" s="73"/>
    </row>
    <row r="12" spans="2:8" ht="15.75" thickBot="1">
      <c r="B12" s="79"/>
      <c r="C12" s="80"/>
      <c r="D12" s="80"/>
      <c r="E12" s="80"/>
      <c r="F12" s="80"/>
      <c r="G12" s="84"/>
      <c r="H12" s="80"/>
    </row>
    <row r="13" spans="2:11" ht="15">
      <c r="B13" s="15" t="s">
        <v>95</v>
      </c>
      <c r="C13" s="124" t="s">
        <v>97</v>
      </c>
      <c r="D13" s="95" t="e">
        <f>HLOOKUP(D$7,'HISTORICO DE PEAJES y FTBQ'!$G$9:$P$39,18,FALSE)</f>
        <v>#N/A</v>
      </c>
      <c r="E13" s="95" t="e">
        <f>HLOOKUP(E$7,'HISTORICO DE PEAJES y FTBQ'!$G$9:$P$39,18,FALSE)</f>
        <v>#N/A</v>
      </c>
      <c r="F13" s="150" t="s">
        <v>153</v>
      </c>
      <c r="G13" s="147" t="e">
        <f>E13/D13</f>
        <v>#N/A</v>
      </c>
      <c r="I13" s="81"/>
      <c r="J13" s="81"/>
      <c r="K13" s="83"/>
    </row>
    <row r="14" spans="2:11" ht="15">
      <c r="B14" s="17" t="s">
        <v>98</v>
      </c>
      <c r="C14" s="1" t="s">
        <v>97</v>
      </c>
      <c r="D14" s="96" t="e">
        <f>HLOOKUP(D$7,'HISTORICO DE PEAJES y FTBQ'!$G$9:$P$39,19,FALSE)</f>
        <v>#N/A</v>
      </c>
      <c r="E14" s="96" t="e">
        <f>HLOOKUP(E$7,'HISTORICO DE PEAJES y FTBQ'!$G$9:$P$39,19,FALSE)</f>
        <v>#N/A</v>
      </c>
      <c r="F14" s="151" t="s">
        <v>154</v>
      </c>
      <c r="G14" s="148" t="e">
        <f>E14/D14</f>
        <v>#N/A</v>
      </c>
      <c r="I14" s="81"/>
      <c r="J14" s="81"/>
      <c r="K14" s="83"/>
    </row>
    <row r="15" spans="2:11" ht="15.75" thickBot="1">
      <c r="B15" s="20" t="s">
        <v>100</v>
      </c>
      <c r="C15" s="43" t="s">
        <v>97</v>
      </c>
      <c r="D15" s="97" t="e">
        <f>HLOOKUP(D$7,'HISTORICO DE PEAJES y FTBQ'!$G$9:$P$39,20,FALSE)</f>
        <v>#N/A</v>
      </c>
      <c r="E15" s="97" t="e">
        <f>HLOOKUP(E$7,'HISTORICO DE PEAJES y FTBQ'!$G$9:$P$39,20,FALSE)</f>
        <v>#N/A</v>
      </c>
      <c r="F15" s="154" t="s">
        <v>155</v>
      </c>
      <c r="G15" s="149" t="e">
        <f>E15/D15</f>
        <v>#N/A</v>
      </c>
      <c r="I15" s="81"/>
      <c r="J15" s="81"/>
      <c r="K15" s="83"/>
    </row>
    <row r="16" spans="2:11" ht="15">
      <c r="B16" s="79"/>
      <c r="C16" s="80"/>
      <c r="D16" s="75"/>
      <c r="E16" s="75"/>
      <c r="F16" s="82"/>
      <c r="G16" s="159"/>
      <c r="H16" s="82"/>
      <c r="I16" s="79"/>
      <c r="J16" s="79"/>
      <c r="K16" s="79"/>
    </row>
    <row r="17" spans="2:11" ht="15">
      <c r="B17" s="76" t="s">
        <v>39</v>
      </c>
      <c r="C17" s="80"/>
      <c r="D17" s="75"/>
      <c r="E17" s="75"/>
      <c r="F17" s="82"/>
      <c r="G17" s="159"/>
      <c r="H17" s="82"/>
      <c r="I17" s="79"/>
      <c r="J17" s="79"/>
      <c r="K17" s="79"/>
    </row>
    <row r="18" spans="2:11" ht="15.75" thickBot="1">
      <c r="B18" s="79"/>
      <c r="C18" s="80"/>
      <c r="D18" s="75"/>
      <c r="E18" s="75"/>
      <c r="F18" s="82"/>
      <c r="G18" s="159"/>
      <c r="H18" s="82"/>
      <c r="I18" s="79"/>
      <c r="J18" s="79"/>
      <c r="K18" s="79"/>
    </row>
    <row r="19" spans="2:11" ht="15">
      <c r="B19" s="15" t="s">
        <v>105</v>
      </c>
      <c r="C19" s="124" t="s">
        <v>108</v>
      </c>
      <c r="D19" s="95" t="e">
        <f>HLOOKUP(D$7,'HISTORICO DE PEAJES y FTBQ'!$G$9:$P$39,28,FALSE)</f>
        <v>#N/A</v>
      </c>
      <c r="E19" s="95" t="e">
        <f>HLOOKUP(E$7,'HISTORICO DE PEAJES y FTBQ'!$G$9:$P$39,28,FALSE)</f>
        <v>#N/A</v>
      </c>
      <c r="I19" s="81"/>
      <c r="J19" s="81"/>
      <c r="K19" s="83"/>
    </row>
    <row r="20" spans="2:11" ht="15">
      <c r="B20" s="17" t="s">
        <v>109</v>
      </c>
      <c r="C20" s="132" t="s">
        <v>108</v>
      </c>
      <c r="D20" s="96" t="e">
        <f>HLOOKUP(D$7,'HISTORICO DE PEAJES y FTBQ'!$G$9:$P$39,29,FALSE)</f>
        <v>#N/A</v>
      </c>
      <c r="E20" s="96" t="e">
        <f>HLOOKUP(E$7,'HISTORICO DE PEAJES y FTBQ'!$G$9:$P$39,29,FALSE)</f>
        <v>#N/A</v>
      </c>
      <c r="I20" s="81"/>
      <c r="J20" s="81"/>
      <c r="K20" s="83"/>
    </row>
    <row r="21" spans="2:11" ht="15">
      <c r="B21" s="17" t="s">
        <v>111</v>
      </c>
      <c r="C21" s="132" t="s">
        <v>108</v>
      </c>
      <c r="D21" s="96" t="e">
        <f>HLOOKUP(D$7,'HISTORICO DE PEAJES y FTBQ'!$G$9:$P$39,30,FALSE)</f>
        <v>#N/A</v>
      </c>
      <c r="E21" s="96" t="e">
        <f>HLOOKUP(E$7,'HISTORICO DE PEAJES y FTBQ'!$G$9:$P$39,30,FALSE)</f>
        <v>#N/A</v>
      </c>
      <c r="I21" s="81"/>
      <c r="J21" s="81"/>
      <c r="K21" s="83"/>
    </row>
    <row r="22" spans="2:11" ht="15.75" thickBot="1">
      <c r="B22" s="17" t="s">
        <v>113</v>
      </c>
      <c r="C22" s="132" t="s">
        <v>108</v>
      </c>
      <c r="D22" s="96" t="e">
        <f>HLOOKUP(D$7,'HISTORICO DE PEAJES y FTBQ'!$G$9:$P$39,31,FALSE)</f>
        <v>#N/A</v>
      </c>
      <c r="E22" s="96" t="e">
        <f>HLOOKUP(E$7,'HISTORICO DE PEAJES y FTBQ'!$G$9:$P$39,31,FALSE)</f>
        <v>#N/A</v>
      </c>
      <c r="I22" s="81"/>
      <c r="J22" s="81"/>
      <c r="K22" s="83"/>
    </row>
    <row r="23" spans="2:11" ht="15.75" thickBot="1">
      <c r="B23" s="17" t="s">
        <v>115</v>
      </c>
      <c r="C23" s="132" t="s">
        <v>108</v>
      </c>
      <c r="D23" s="96" t="e">
        <f>HLOOKUP(D$7,'HISTORICO DE PEAJES y FTBQ'!$G$9:$P$39,32,FALSE)</f>
        <v>#N/A</v>
      </c>
      <c r="E23" s="96" t="e">
        <f>HLOOKUP(E$7,'HISTORICO DE PEAJES y FTBQ'!$G$9:$P$39,32,FALSE)</f>
        <v>#N/A</v>
      </c>
      <c r="F23" s="152" t="s">
        <v>148</v>
      </c>
      <c r="G23" s="155" t="e">
        <f>(E23-D23)*'PARAMETROS LICITACION'!E16</f>
        <v>#N/A</v>
      </c>
      <c r="H23" s="153" t="s">
        <v>108</v>
      </c>
      <c r="I23" s="81"/>
      <c r="J23" s="81"/>
      <c r="K23" s="83"/>
    </row>
    <row r="24" spans="2:11" ht="15">
      <c r="B24" s="135" t="s">
        <v>121</v>
      </c>
      <c r="C24" s="132" t="s">
        <v>108</v>
      </c>
      <c r="D24" s="96" t="e">
        <f>HLOOKUP(D$7,'HISTORICO DE PEAJES y FTBQ'!$G$9:$P$39,34,FALSE)</f>
        <v>#N/A</v>
      </c>
      <c r="E24" s="96" t="e">
        <f>HLOOKUP(E$7,'HISTORICO DE PEAJES y FTBQ'!$G$9:$P$39,34,FALSE)</f>
        <v>#N/A</v>
      </c>
      <c r="I24" s="81"/>
      <c r="J24" s="81"/>
      <c r="K24" s="83"/>
    </row>
    <row r="25" spans="2:11" ht="15">
      <c r="B25" s="137" t="s">
        <v>124</v>
      </c>
      <c r="C25" s="132" t="s">
        <v>108</v>
      </c>
      <c r="D25" s="96" t="e">
        <f>HLOOKUP(D$7,'HISTORICO DE PEAJES y FTBQ'!$G$9:$P$39,35,FALSE)</f>
        <v>#N/A</v>
      </c>
      <c r="E25" s="96" t="e">
        <f>HLOOKUP(E$7,'HISTORICO DE PEAJES y FTBQ'!$G$9:$P$39,35,FALSE)</f>
        <v>#N/A</v>
      </c>
      <c r="I25" s="81"/>
      <c r="J25" s="81"/>
      <c r="K25" s="83"/>
    </row>
    <row r="26" spans="2:11" ht="15.75" thickBot="1">
      <c r="B26" s="137" t="s">
        <v>126</v>
      </c>
      <c r="C26" s="132" t="s">
        <v>108</v>
      </c>
      <c r="D26" s="96" t="e">
        <f>HLOOKUP(D$7,'HISTORICO DE PEAJES y FTBQ'!$G$9:$P$39,36,FALSE)</f>
        <v>#N/A</v>
      </c>
      <c r="E26" s="96" t="e">
        <f>HLOOKUP(E$7,'HISTORICO DE PEAJES y FTBQ'!$G$9:$P$39,36,FALSE)</f>
        <v>#N/A</v>
      </c>
      <c r="I26" s="81"/>
      <c r="J26" s="81"/>
      <c r="K26" s="83"/>
    </row>
    <row r="27" spans="2:11" ht="15.75" thickBot="1">
      <c r="B27" s="138" t="s">
        <v>129</v>
      </c>
      <c r="C27" s="140" t="s">
        <v>108</v>
      </c>
      <c r="D27" s="97" t="e">
        <f>HLOOKUP(D$7,'HISTORICO DE PEAJES y FTBQ'!$G$9:$P$39,37,FALSE)</f>
        <v>#N/A</v>
      </c>
      <c r="E27" s="97" t="e">
        <f>HLOOKUP(E$7,'HISTORICO DE PEAJES y FTBQ'!$G$9:$P$39,37,FALSE)</f>
        <v>#N/A</v>
      </c>
      <c r="F27" s="152" t="s">
        <v>149</v>
      </c>
      <c r="G27" s="155" t="e">
        <f>E27-D27</f>
        <v>#N/A</v>
      </c>
      <c r="H27" s="153" t="s">
        <v>108</v>
      </c>
      <c r="I27" s="81"/>
      <c r="J27" s="81"/>
      <c r="K27" s="83"/>
    </row>
    <row r="28" spans="6:11" ht="15.75" thickBot="1">
      <c r="F28" s="152" t="s">
        <v>156</v>
      </c>
      <c r="G28" s="156" t="e">
        <f>(G23+G27)*'PARAMETROS LICITACION'!E23</f>
        <v>#N/A</v>
      </c>
      <c r="H28" s="153" t="s">
        <v>0</v>
      </c>
      <c r="I28" s="83"/>
      <c r="J28" s="83"/>
      <c r="K28" s="83"/>
    </row>
    <row r="29" spans="6:11" ht="15">
      <c r="F29" s="75"/>
      <c r="G29" s="158"/>
      <c r="H29" s="75"/>
      <c r="I29" s="83"/>
      <c r="J29" s="83"/>
      <c r="K29" s="83"/>
    </row>
    <row r="30" spans="2:11" ht="15">
      <c r="B30" s="76" t="s">
        <v>40</v>
      </c>
      <c r="F30" s="75"/>
      <c r="G30" s="158"/>
      <c r="H30" s="75"/>
      <c r="I30" s="83"/>
      <c r="J30" s="83"/>
      <c r="K30" s="83"/>
    </row>
    <row r="31" spans="6:8" ht="15.75" thickBot="1">
      <c r="F31" s="80"/>
      <c r="G31" s="160"/>
      <c r="H31" s="78"/>
    </row>
    <row r="32" spans="2:9" ht="15.75" thickBot="1">
      <c r="B32" s="69"/>
      <c r="C32" s="176" t="s">
        <v>41</v>
      </c>
      <c r="D32" s="177"/>
      <c r="F32" s="176" t="s">
        <v>42</v>
      </c>
      <c r="G32" s="177"/>
      <c r="H32" s="84"/>
      <c r="I32" s="69"/>
    </row>
    <row r="33" spans="2:9" ht="18">
      <c r="B33" s="85" t="s">
        <v>157</v>
      </c>
      <c r="C33" s="178">
        <f>SUM('PARAMETROS LICITACION'!E27:E27)</f>
        <v>0</v>
      </c>
      <c r="D33" s="179"/>
      <c r="E33" s="86" t="s">
        <v>43</v>
      </c>
      <c r="F33" s="180" t="e">
        <f>SUMPRODUCT('PARAMETROS LICITACION'!E27:E27,'ACTUALIZACIONES (2.XDHS)'!G11:G11)</f>
        <v>#VALUE!</v>
      </c>
      <c r="G33" s="181"/>
      <c r="H33" s="87"/>
      <c r="I33" s="69"/>
    </row>
    <row r="34" spans="2:8" ht="18">
      <c r="B34" s="88" t="s">
        <v>158</v>
      </c>
      <c r="C34" s="170">
        <f>SUM('PARAMETROS LICITACION'!E31:E33)</f>
        <v>0</v>
      </c>
      <c r="D34" s="171"/>
      <c r="E34" s="79" t="s">
        <v>44</v>
      </c>
      <c r="F34" s="172" t="e">
        <f>SUMPRODUCT('PARAMETROS LICITACION'!E31:E33,'ACTUALIZACIONES (2.XDHS)'!G13:G15)</f>
        <v>#N/A</v>
      </c>
      <c r="G34" s="173"/>
      <c r="H34" s="87"/>
    </row>
    <row r="35" spans="2:8" ht="18">
      <c r="B35" s="88" t="s">
        <v>159</v>
      </c>
      <c r="C35" s="170">
        <f>'PARAMETROS LICITACION'!E35</f>
        <v>0</v>
      </c>
      <c r="D35" s="171"/>
      <c r="E35" s="79" t="s">
        <v>45</v>
      </c>
      <c r="F35" s="172" t="e">
        <f>C35+G28</f>
        <v>#N/A</v>
      </c>
      <c r="G35" s="173"/>
      <c r="H35" s="87"/>
    </row>
    <row r="36" spans="2:8" ht="18.75" thickBot="1">
      <c r="B36" s="89" t="s">
        <v>160</v>
      </c>
      <c r="C36" s="174">
        <f>SUM(C33:D35)</f>
        <v>0</v>
      </c>
      <c r="D36" s="175"/>
      <c r="E36" s="90" t="s">
        <v>150</v>
      </c>
      <c r="F36" s="174" t="e">
        <f>F33+F34+F35</f>
        <v>#VALUE!</v>
      </c>
      <c r="G36" s="175"/>
      <c r="H36" s="87"/>
    </row>
    <row r="37" ht="12.75" customHeight="1"/>
    <row r="38" ht="15"/>
    <row r="39" ht="15"/>
    <row r="40" ht="15"/>
    <row r="41" ht="15"/>
    <row r="42" ht="15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10">
    <mergeCell ref="C35:D35"/>
    <mergeCell ref="F35:G35"/>
    <mergeCell ref="C36:D36"/>
    <mergeCell ref="F36:G36"/>
    <mergeCell ref="C32:D32"/>
    <mergeCell ref="F32:G32"/>
    <mergeCell ref="C33:D33"/>
    <mergeCell ref="F33:G33"/>
    <mergeCell ref="C34:D34"/>
    <mergeCell ref="F34:G34"/>
  </mergeCells>
  <printOptions/>
  <pageMargins left="0.7" right="0.7" top="0.75" bottom="0.75" header="0.3" footer="0.3"/>
  <pageSetup horizontalDpi="600" verticalDpi="600" orientation="portrait" paperSize="9" r:id="rId2"/>
  <ignoredErrors>
    <ignoredError sqref="D11:G11 D19:H28 D12:G15 C33" unlockedFormula="1"/>
    <ignoredError sqref="C36:G36 E34:G35 E33 G33" formulaRange="1"/>
    <ignoredError sqref="C34:D35 D33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Natural SDG,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00083134</dc:creator>
  <cp:keywords/>
  <dc:description/>
  <cp:lastModifiedBy>PUESTO16</cp:lastModifiedBy>
  <dcterms:created xsi:type="dcterms:W3CDTF">2012-04-03T15:32:34Z</dcterms:created>
  <dcterms:modified xsi:type="dcterms:W3CDTF">2012-07-27T08:03:01Z</dcterms:modified>
  <cp:category/>
  <cp:version/>
  <cp:contentType/>
  <cp:contentStatus/>
</cp:coreProperties>
</file>